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 activeTab="5"/>
  </bookViews>
  <sheets>
    <sheet name="Приложение1" sheetId="5" r:id="rId1"/>
    <sheet name="Приложение2" sheetId="6" r:id="rId2"/>
    <sheet name="Приложение3" sheetId="4" r:id="rId3"/>
    <sheet name="Приложение 4" sheetId="1" r:id="rId4"/>
    <sheet name="Приложение5" sheetId="2" r:id="rId5"/>
    <sheet name="Приложение6" sheetId="3" r:id="rId6"/>
  </sheets>
  <externalReferences>
    <externalReference r:id="rId7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3"/>
  <c r="E64"/>
  <c r="E65"/>
  <c r="E66"/>
  <c r="E67"/>
  <c r="E68"/>
  <c r="E69"/>
  <c r="E70"/>
  <c r="E17"/>
  <c r="F20"/>
  <c r="F21"/>
  <c r="E21" s="1"/>
  <c r="G21"/>
  <c r="H21"/>
  <c r="I21"/>
  <c r="J21"/>
  <c r="K21"/>
  <c r="L21"/>
  <c r="M21"/>
  <c r="N21"/>
  <c r="F22"/>
  <c r="I22"/>
  <c r="K22"/>
  <c r="L22"/>
  <c r="M22"/>
  <c r="N22"/>
  <c r="E25"/>
  <c r="F26"/>
  <c r="G26"/>
  <c r="G18" s="1"/>
  <c r="H26"/>
  <c r="I26"/>
  <c r="J26"/>
  <c r="K26"/>
  <c r="L26"/>
  <c r="M26"/>
  <c r="N26"/>
  <c r="E27"/>
  <c r="E28"/>
  <c r="E29"/>
  <c r="G30"/>
  <c r="G22" s="1"/>
  <c r="H30"/>
  <c r="H22" s="1"/>
  <c r="E33"/>
  <c r="F34"/>
  <c r="F32" s="1"/>
  <c r="G34"/>
  <c r="G32" s="1"/>
  <c r="G31" s="1"/>
  <c r="H34"/>
  <c r="H32" s="1"/>
  <c r="H31" s="1"/>
  <c r="F35"/>
  <c r="E35" s="1"/>
  <c r="G35"/>
  <c r="G19" s="1"/>
  <c r="H35"/>
  <c r="H19" s="1"/>
  <c r="K35"/>
  <c r="K19" s="1"/>
  <c r="M35"/>
  <c r="M19" s="1"/>
  <c r="N35"/>
  <c r="N19" s="1"/>
  <c r="G36"/>
  <c r="G20" s="1"/>
  <c r="H36"/>
  <c r="H20" s="1"/>
  <c r="I36"/>
  <c r="I20" s="1"/>
  <c r="J36"/>
  <c r="J20" s="1"/>
  <c r="K36"/>
  <c r="K20" s="1"/>
  <c r="L36"/>
  <c r="L20" s="1"/>
  <c r="M36"/>
  <c r="M20" s="1"/>
  <c r="N36"/>
  <c r="N20" s="1"/>
  <c r="E37"/>
  <c r="E38"/>
  <c r="E41"/>
  <c r="F42"/>
  <c r="F40" s="1"/>
  <c r="G42"/>
  <c r="G40" s="1"/>
  <c r="G39" s="1"/>
  <c r="H42"/>
  <c r="H40" s="1"/>
  <c r="H39" s="1"/>
  <c r="I42"/>
  <c r="I40" s="1"/>
  <c r="I39" s="1"/>
  <c r="J42"/>
  <c r="J40" s="1"/>
  <c r="K42"/>
  <c r="K40" s="1"/>
  <c r="K39" s="1"/>
  <c r="L42"/>
  <c r="L40" s="1"/>
  <c r="L39" s="1"/>
  <c r="M42"/>
  <c r="M40" s="1"/>
  <c r="M39" s="1"/>
  <c r="N42"/>
  <c r="N40" s="1"/>
  <c r="N39" s="1"/>
  <c r="E43"/>
  <c r="H44"/>
  <c r="E44" s="1"/>
  <c r="I44"/>
  <c r="J44"/>
  <c r="K44"/>
  <c r="L44"/>
  <c r="M44"/>
  <c r="N44"/>
  <c r="E45"/>
  <c r="E46"/>
  <c r="E49"/>
  <c r="F50"/>
  <c r="F48" s="1"/>
  <c r="G50"/>
  <c r="G48" s="1"/>
  <c r="G47" s="1"/>
  <c r="H50"/>
  <c r="H48" s="1"/>
  <c r="H47" s="1"/>
  <c r="I50"/>
  <c r="I48" s="1"/>
  <c r="I47" s="1"/>
  <c r="K50"/>
  <c r="K48" s="1"/>
  <c r="K47" s="1"/>
  <c r="L50"/>
  <c r="L48" s="1"/>
  <c r="L47" s="1"/>
  <c r="M50"/>
  <c r="M48" s="1"/>
  <c r="M47" s="1"/>
  <c r="N50"/>
  <c r="N48" s="1"/>
  <c r="N47" s="1"/>
  <c r="E51"/>
  <c r="I52"/>
  <c r="J52"/>
  <c r="E52" s="1"/>
  <c r="K52"/>
  <c r="L52"/>
  <c r="M52"/>
  <c r="N52"/>
  <c r="E53"/>
  <c r="E54"/>
  <c r="E57"/>
  <c r="G58"/>
  <c r="G56" s="1"/>
  <c r="G55" s="1"/>
  <c r="I58"/>
  <c r="I56" s="1"/>
  <c r="I55" s="1"/>
  <c r="J58"/>
  <c r="J56" s="1"/>
  <c r="J55" s="1"/>
  <c r="K58"/>
  <c r="K56" s="1"/>
  <c r="K55" s="1"/>
  <c r="L58"/>
  <c r="L56" s="1"/>
  <c r="L55" s="1"/>
  <c r="M58"/>
  <c r="M56" s="1"/>
  <c r="M55" s="1"/>
  <c r="F59"/>
  <c r="E59" s="1"/>
  <c r="G59"/>
  <c r="H59"/>
  <c r="H58" s="1"/>
  <c r="H56" s="1"/>
  <c r="H55" s="1"/>
  <c r="I59"/>
  <c r="I19" s="1"/>
  <c r="J59"/>
  <c r="J19" s="1"/>
  <c r="K59"/>
  <c r="L59"/>
  <c r="L19" s="1"/>
  <c r="M59"/>
  <c r="N59"/>
  <c r="H60"/>
  <c r="E60" s="1"/>
  <c r="I60"/>
  <c r="J60"/>
  <c r="K60"/>
  <c r="L60"/>
  <c r="M60"/>
  <c r="N60"/>
  <c r="E61"/>
  <c r="E62"/>
  <c r="E48" l="1"/>
  <c r="F47"/>
  <c r="E47" s="1"/>
  <c r="E40"/>
  <c r="F39"/>
  <c r="E39" s="1"/>
  <c r="F31"/>
  <c r="G16"/>
  <c r="G15" s="1"/>
  <c r="H18"/>
  <c r="H16" s="1"/>
  <c r="H15" s="1"/>
  <c r="E22"/>
  <c r="E20"/>
  <c r="F58"/>
  <c r="F18" s="1"/>
  <c r="E50"/>
  <c r="E42"/>
  <c r="E36"/>
  <c r="N34"/>
  <c r="N32" s="1"/>
  <c r="N31" s="1"/>
  <c r="L34"/>
  <c r="L32" s="1"/>
  <c r="L31" s="1"/>
  <c r="J34"/>
  <c r="J32" s="1"/>
  <c r="J31" s="1"/>
  <c r="E26"/>
  <c r="N24"/>
  <c r="N23" s="1"/>
  <c r="L24"/>
  <c r="L23" s="1"/>
  <c r="J24"/>
  <c r="H24"/>
  <c r="H23" s="1"/>
  <c r="F24"/>
  <c r="F19"/>
  <c r="E19" s="1"/>
  <c r="M34"/>
  <c r="M32" s="1"/>
  <c r="M31" s="1"/>
  <c r="K34"/>
  <c r="K32" s="1"/>
  <c r="K31" s="1"/>
  <c r="I34"/>
  <c r="I32" s="1"/>
  <c r="I31" s="1"/>
  <c r="E30"/>
  <c r="M24"/>
  <c r="M23" s="1"/>
  <c r="K24"/>
  <c r="K23" s="1"/>
  <c r="I24"/>
  <c r="I23" s="1"/>
  <c r="G24"/>
  <c r="G23" s="1"/>
  <c r="F16" l="1"/>
  <c r="E34"/>
  <c r="I18"/>
  <c r="I16" s="1"/>
  <c r="I15" s="1"/>
  <c r="M18"/>
  <c r="M16" s="1"/>
  <c r="M15" s="1"/>
  <c r="E31"/>
  <c r="E24"/>
  <c r="F23"/>
  <c r="E23" s="1"/>
  <c r="F56"/>
  <c r="L18"/>
  <c r="L16" s="1"/>
  <c r="L15" s="1"/>
  <c r="K18"/>
  <c r="K16" s="1"/>
  <c r="K15" s="1"/>
  <c r="E32"/>
  <c r="F55" l="1"/>
  <c r="F15"/>
  <c r="Q18" i="2" l="1"/>
  <c r="P18"/>
  <c r="U17"/>
  <c r="T17"/>
  <c r="S17"/>
  <c r="R17"/>
  <c r="Q17"/>
  <c r="P17"/>
  <c r="O17"/>
  <c r="N17"/>
  <c r="U16"/>
  <c r="T16"/>
  <c r="S16"/>
  <c r="R16"/>
  <c r="Q16"/>
  <c r="P16"/>
  <c r="O16"/>
  <c r="N16"/>
  <c r="M16"/>
  <c r="T15"/>
  <c r="S15"/>
  <c r="R15"/>
  <c r="Q15"/>
  <c r="P15"/>
  <c r="O15"/>
  <c r="N15"/>
  <c r="M15"/>
  <c r="T14"/>
  <c r="S14"/>
  <c r="R14"/>
  <c r="Q14"/>
  <c r="P14"/>
  <c r="O14"/>
  <c r="N14"/>
  <c r="O23"/>
  <c r="N23"/>
  <c r="U21"/>
  <c r="T21"/>
  <c r="O21"/>
  <c r="N21"/>
  <c r="U20"/>
  <c r="T20"/>
  <c r="S20"/>
  <c r="R20"/>
  <c r="Q20"/>
  <c r="P20"/>
  <c r="O20"/>
  <c r="N20"/>
  <c r="M20"/>
  <c r="U19"/>
  <c r="T19"/>
  <c r="S19"/>
  <c r="R19"/>
  <c r="Q19"/>
  <c r="P19"/>
  <c r="O19"/>
  <c r="N19"/>
  <c r="M19"/>
  <c r="M28"/>
  <c r="U27"/>
  <c r="T27"/>
  <c r="S27"/>
  <c r="R27"/>
  <c r="Q27"/>
  <c r="P27"/>
  <c r="O27"/>
  <c r="N27"/>
  <c r="M27"/>
  <c r="U26"/>
  <c r="T26"/>
  <c r="S26"/>
  <c r="R26"/>
  <c r="Q26"/>
  <c r="P26"/>
  <c r="O26"/>
  <c r="N26"/>
  <c r="M26"/>
  <c r="U44"/>
  <c r="T44"/>
  <c r="S44"/>
  <c r="R44"/>
  <c r="Q44"/>
  <c r="P44"/>
  <c r="O44"/>
  <c r="N44"/>
  <c r="M44"/>
  <c r="U43"/>
  <c r="T43"/>
  <c r="S43"/>
  <c r="R43"/>
  <c r="Q43"/>
  <c r="P43"/>
  <c r="O43"/>
  <c r="N43"/>
  <c r="M43"/>
  <c r="Q54"/>
  <c r="U53"/>
  <c r="T53"/>
  <c r="S53"/>
  <c r="R53"/>
  <c r="Q53"/>
  <c r="P53"/>
  <c r="O53"/>
  <c r="N53"/>
  <c r="M53"/>
  <c r="U52"/>
  <c r="T52"/>
  <c r="S52"/>
  <c r="R52"/>
  <c r="Q52"/>
  <c r="P52"/>
  <c r="O52"/>
  <c r="N52"/>
  <c r="M52"/>
  <c r="U51"/>
  <c r="T51"/>
  <c r="S51"/>
  <c r="R51"/>
  <c r="Q51"/>
  <c r="P51"/>
  <c r="O51"/>
  <c r="N51"/>
  <c r="M51"/>
  <c r="U50"/>
  <c r="T50"/>
  <c r="S50"/>
  <c r="R50"/>
  <c r="Q50"/>
  <c r="P50"/>
  <c r="O50"/>
  <c r="N50"/>
  <c r="M50"/>
  <c r="U63"/>
  <c r="N58" i="3" s="1"/>
  <c r="T63" i="2"/>
  <c r="S63"/>
  <c r="R63"/>
  <c r="Q63"/>
  <c r="P63"/>
  <c r="O63"/>
  <c r="N63"/>
  <c r="M63"/>
  <c r="T62"/>
  <c r="S62"/>
  <c r="R62"/>
  <c r="Q62"/>
  <c r="P62"/>
  <c r="O62"/>
  <c r="N62"/>
  <c r="M62"/>
  <c r="N64"/>
  <c r="O69"/>
  <c r="N69"/>
  <c r="O83"/>
  <c r="O80"/>
  <c r="N80"/>
  <c r="N71"/>
  <c r="K18" i="1"/>
  <c r="K16"/>
  <c r="N56" i="3" l="1"/>
  <c r="E58"/>
  <c r="N18"/>
  <c r="U62" i="2"/>
  <c r="U15" s="1"/>
  <c r="U14" s="1"/>
  <c r="N17" i="1"/>
  <c r="M17"/>
  <c r="N15"/>
  <c r="M15"/>
  <c r="N16" i="3" l="1"/>
  <c r="E18"/>
  <c r="N55"/>
  <c r="E55" s="1"/>
  <c r="E56"/>
  <c r="J18" i="1"/>
  <c r="O17"/>
  <c r="L17"/>
  <c r="K17"/>
  <c r="J17"/>
  <c r="J16"/>
  <c r="O15"/>
  <c r="L15"/>
  <c r="K15"/>
  <c r="J15"/>
  <c r="N15" i="3" l="1"/>
  <c r="E15" s="1"/>
  <c r="E16"/>
  <c r="H18" i="1"/>
  <c r="I17"/>
  <c r="I16"/>
  <c r="H16"/>
  <c r="I15"/>
</calcChain>
</file>

<file path=xl/sharedStrings.xml><?xml version="1.0" encoding="utf-8"?>
<sst xmlns="http://schemas.openxmlformats.org/spreadsheetml/2006/main" count="1214" uniqueCount="403">
  <si>
    <t>Приложение 4</t>
  </si>
  <si>
    <t xml:space="preserve">Прогноз сводных показателей муниципальных заданий на оказание муниципальных услуг (выполнение работ) </t>
  </si>
  <si>
    <t>Код аналитической программной классификации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</si>
  <si>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</si>
  <si>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</si>
  <si>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</si>
  <si>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</si>
  <si>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2020 год</t>
  </si>
  <si>
    <t>МП</t>
  </si>
  <si>
    <t>Пп</t>
  </si>
  <si>
    <t>Наименование меры                                        государственного регулирования</t>
  </si>
  <si>
    <t>Показатель применения меры</t>
  </si>
  <si>
    <t>03</t>
  </si>
  <si>
    <t>938</t>
  </si>
  <si>
    <t>человек</t>
  </si>
  <si>
    <t>тыс. руб.</t>
  </si>
  <si>
    <t xml:space="preserve">единиц </t>
  </si>
  <si>
    <t>2</t>
  </si>
  <si>
    <t>1</t>
  </si>
  <si>
    <t>единиц</t>
  </si>
  <si>
    <t>Библиографическая обработка документов и создание каталогов</t>
  </si>
  <si>
    <t>Количество документов</t>
  </si>
  <si>
    <t xml:space="preserve">Количество обработанных документов </t>
  </si>
  <si>
    <t>Количество посещений</t>
  </si>
  <si>
    <t>Формирование, учет,изучение,обеспечение физического сохранения и безопасности музейных предметов,музейных коллекция</t>
  </si>
  <si>
    <t>2021 год</t>
  </si>
  <si>
    <t>Ресурсное обеспечение реализации муниципальной программы за счет средств бюджета городского округа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</si>
  <si>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</si>
  <si>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</si>
  <si>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</si>
  <si>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</si>
  <si>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</si>
  <si>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</si>
  <si>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Рз</t>
  </si>
  <si>
    <t>Пр</t>
  </si>
  <si>
    <t>ЦС</t>
  </si>
  <si>
    <t>ВР</t>
  </si>
  <si>
    <t>Всего</t>
  </si>
  <si>
    <t>Управление культуры, спорта и молодежной политики Администрации города Вокткинска</t>
  </si>
  <si>
    <t>Управление культуры, спорта и молодежной политики Администрации города Воткинска</t>
  </si>
  <si>
    <t>08</t>
  </si>
  <si>
    <t>01</t>
  </si>
  <si>
    <t>02</t>
  </si>
  <si>
    <t>3</t>
  </si>
  <si>
    <t>Сохранение, использование и популяризация объектов культурного наследия</t>
  </si>
  <si>
    <t>4</t>
  </si>
  <si>
    <t>5</t>
  </si>
  <si>
    <t>Приложение 6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</si>
  <si>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</si>
  <si>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</si>
  <si>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</si>
  <si>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в том числе:</t>
  </si>
  <si>
    <t>И</t>
  </si>
  <si>
    <t>Показ кинофильмов</t>
  </si>
  <si>
    <t>2022 год</t>
  </si>
  <si>
    <t>2023 год</t>
  </si>
  <si>
    <t>2024 год</t>
  </si>
  <si>
    <t>Развитие библиотечного дела</t>
  </si>
  <si>
    <t>Библиотечное, библиографическое и информационное обслуживание пользователей библиотеки  вне стационара</t>
  </si>
  <si>
    <t>Развитие музейного дела</t>
  </si>
  <si>
    <t>Количество  мероприятий</t>
  </si>
  <si>
    <t>Организация деятельности клубных формирований и формирований самодеятельного народного творчества</t>
  </si>
  <si>
    <t>Организация и проведение культурно-массовых мероприятий</t>
  </si>
  <si>
    <t>Уплата налога на имущество организаций, земельного налога</t>
  </si>
  <si>
    <t>0310160110</t>
  </si>
  <si>
    <t>0310261620</t>
  </si>
  <si>
    <t>0320161610</t>
  </si>
  <si>
    <t>0330161600</t>
  </si>
  <si>
    <t>Создание условий для реализации муниципальной программы</t>
  </si>
  <si>
    <t>04</t>
  </si>
  <si>
    <t>0350160030</t>
  </si>
  <si>
    <t>Обеспечение финансовой работы, по средствам финансирования содержания муниципального казенного учреждения «Централизованная бухгалтерия учреждений культуры, спорта и молодежной политики» города Воткинска.</t>
  </si>
  <si>
    <t xml:space="preserve">08 </t>
  </si>
  <si>
    <t>0350260120</t>
  </si>
  <si>
    <t>Ответственный исполнитель: Управление культуры, спорта и молодежной политики Администрации города Воткинска</t>
  </si>
  <si>
    <t>ИТОГО</t>
  </si>
  <si>
    <t xml:space="preserve">Всего </t>
  </si>
  <si>
    <t>1) бюджет муниципального образования</t>
  </si>
  <si>
    <t>собственные средства бюджета муниципального образования</t>
  </si>
  <si>
    <t>средства бюджета Удмуртской Республики</t>
  </si>
  <si>
    <t>средства бюджета Российской Федерации</t>
  </si>
  <si>
    <t>2)  средства бюджетов других уровней бюджетной системы Российской Федерации, планируемые к привлечению</t>
  </si>
  <si>
    <t>3) иные источники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</si>
  <si>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</si>
  <si>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</si>
  <si>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Финансовая оценка результата, тыс. руб.</t>
  </si>
  <si>
    <t>Краткое обоснование необходимости применения меры</t>
  </si>
  <si>
    <t>Сведения о составе и значениях целевых показателей (индикаторов) муниципальной программы</t>
  </si>
  <si>
    <t>№</t>
  </si>
  <si>
    <t>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</si>
  <si>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</si>
  <si>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</si>
  <si>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</si>
  <si>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2018 год</t>
  </si>
  <si>
    <t>2019 год</t>
  </si>
  <si>
    <t>отчет</t>
  </si>
  <si>
    <t>оценка</t>
  </si>
  <si>
    <t>прогноз</t>
  </si>
  <si>
    <t>Уровень фактической обеспеченности клубами и учреждениями клубного типа от нормативной потребности</t>
  </si>
  <si>
    <t>процент</t>
  </si>
  <si>
    <t>Уровень фактической обеспеченности парками культуры и отдыха от нормативной потребности</t>
  </si>
  <si>
    <t>Увеличение посещаемости организаций культуры (по отношению к базовому значению на 1 января 2018 года)</t>
  </si>
  <si>
    <t>Число книговыдач</t>
  </si>
  <si>
    <t>единица</t>
  </si>
  <si>
    <t xml:space="preserve"> Количество пользователей</t>
  </si>
  <si>
    <t>Количество записей в электронном каталоге</t>
  </si>
  <si>
    <t>Увеличение доли представленных (во всех формах) зрителю музейных предметов в общем количестве музейных предметов основного фонда</t>
  </si>
  <si>
    <t>Количество выставочных проектов</t>
  </si>
  <si>
    <t>Доля объектов культурного наследия, находящихся в муниципальной собственности и требующих консервации или реставрации в общем количестве объектов культурного наследия, находящихся в муниципальной собственности</t>
  </si>
  <si>
    <t>Количество специалистов, прошедших повышение квалификации на базе центров непрерывного образования и повышения квалификации творческих и управленческих кадров в сфере культуры</t>
  </si>
  <si>
    <t>-</t>
  </si>
  <si>
    <t>Уровень удовлетворенности жителей муниципального образования «Город Воткинск» качеством предоставления муниципальных услуг в сфере культуры</t>
  </si>
  <si>
    <t>Количество волонтеров, вовлеченных в программу «Волонтеры культуры»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</si>
  <si>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</si>
  <si>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</si>
  <si>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 xml:space="preserve">Ответственный исполнитель, соисполнители </t>
  </si>
  <si>
    <t>Ожидаемый непосредственный результат</t>
  </si>
  <si>
    <t>Взаимосвязь с целевыми показателями/ индикаторами</t>
  </si>
  <si>
    <t>Мп</t>
  </si>
  <si>
    <t>Организация и проведение городских культурно – массовых  мероприятий</t>
  </si>
  <si>
    <t>Организация и проведение городских культурно - массовых мероприятий</t>
  </si>
  <si>
    <t>Организация и проведение городских культурно - досуговых мероприятий, согласно утвержденному плану мероприятий</t>
  </si>
  <si>
    <t>Участие досуговых учреждений в мероприятиях, в том числе республиканских, всероссийских, и международных фестивалях, конкурсах в области культуры и искусства.</t>
  </si>
  <si>
    <t>Обеспечение деятельности муниципальных культурно - досуговых учреждений</t>
  </si>
  <si>
    <t>Организация и проведение мероприятий</t>
  </si>
  <si>
    <t>Организация и проведение ежегодно не менее 370 мероприятий: праздников, фестивалей, торжественных мероприятий, народных гуляний, смотров, конкурсов, выставок, мастер-классов  путем выполнения муниципального задания культурно-досуговых учреждений</t>
  </si>
  <si>
    <t>Внедрение в учреждениях культуры системы ежегодного мониторинга удовлетворенности потребителей качеством предоставляемых услуг.</t>
  </si>
  <si>
    <t>Управление культуры, спорта и молодежной политики.</t>
  </si>
  <si>
    <t>Уменьшение доли учреждений культуры, находящихся в неудовлетворительном состоянии (при условии финансирования)</t>
  </si>
  <si>
    <t>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оборудования.</t>
  </si>
  <si>
    <t>Обновление и модернизация материально-технической базы учреждений, приобретение специального оборудования (при условии финансирования)</t>
  </si>
  <si>
    <t>Обеспечение деятельности муниципальных библиотек</t>
  </si>
  <si>
    <t>Формирование, учет, изучение, обеспечение физического сохранения и безопасности фондов библиотеки.</t>
  </si>
  <si>
    <t>Ежегодно не менее 1500 единиц обработанных документов. Ежемесячное проведение санитарных дней, полное обеспыливание фонда.</t>
  </si>
  <si>
    <t xml:space="preserve">Создание ежегодно не менее 1500 единиц записей в электронный каталог с занесением новых поступлений и ретроконверсии. </t>
  </si>
  <si>
    <t>Комплектование библиотечных фондов.</t>
  </si>
  <si>
    <t>Обеспечение обновляемости библиотечных фондов не менее 3 % от годовой книговыдачи (при условии финансирования)</t>
  </si>
  <si>
    <t>Мероприятия, связанные с обновлением и модернизацией материально-технической базы МБУ «ЦБС», приобретением специального оборудования.</t>
  </si>
  <si>
    <t>Уплата налога на имущество МБУ «ЦБС», земельного налога</t>
  </si>
  <si>
    <t>Создание модельных муниципальных библиотек в рамках реализации регионального проекта «Обеспечение качественно нового уровня развития инфраструктуры культуры» «Культурная среда»</t>
  </si>
  <si>
    <t xml:space="preserve">Создание не менее 2  модельных муниципальных библиотек позволит улучшить качество библиотечного обслуживания, получить доступ к современным универсальным информационным ресурсам. </t>
  </si>
  <si>
    <t>03.2.1; 03.2.2; 03.2.3</t>
  </si>
  <si>
    <t>Обеспечение деятельности муниципальных музеев</t>
  </si>
  <si>
    <t xml:space="preserve">Ежегодная организация и проведение не менее 72  экспозиций (выставок) </t>
  </si>
  <si>
    <t>Формирование, учет, изучение, обеспечение физического сохранения и безопасности музейных предметов, музейных коллекций</t>
  </si>
  <si>
    <t>Обновление и модернизация материально-технической базы музея, приобретение специального оборудования (при условии финансирования)</t>
  </si>
  <si>
    <t>Мероприятия в области сохранения, использования, популяризации и  охраны объектов культурного наследия, находящихся в муниципальной собственности.</t>
  </si>
  <si>
    <t>Управление культуры, спорта и молодежной политики, управление муниципального имущества и земельных ресурсов, управление капитального строительства управление архитектуры</t>
  </si>
  <si>
    <t>Учет объектов культурного наследия, направление сведений об объектах культурного наследия в единый государственный реестр объектов культурного наследия.</t>
  </si>
  <si>
    <t>Управление культуры, спорта и молодежной политики, управление муниципального имущества и земельных ресурсов, управление архитектуры</t>
  </si>
  <si>
    <t>Проведение ремонтных работ по сохранению объектов культурного наследия, находящихся в муниципальной собственности, в том числе разработка проектной документации.</t>
  </si>
  <si>
    <t>Организация деятельности, связанная с функционированием системы независимой оценки качества работы организаций культуры</t>
  </si>
  <si>
    <t>Организация работ по повышению эффективности деятельности муниципальных учреждений культуры, в том числе контроль за выполнением муниципального задания и эффективного использованию бюджетных средств.</t>
  </si>
  <si>
    <t>Контроль за выполнением муниципального задания</t>
  </si>
  <si>
    <t>Мероприятия по реализации регионального проекта «Создание условий для реализации творческого потенциала нации» «Творческие люди»</t>
  </si>
  <si>
    <t xml:space="preserve">Участия в Фестивале любительских творческих коллективов с вручением грантов лучшим коллективам. </t>
  </si>
  <si>
    <t xml:space="preserve">Повышение квалификации творческих и управленческих кадров в сфере культуры </t>
  </si>
  <si>
    <t xml:space="preserve">Реализация федеральной программы «Волонтеры культуры», направленной на поддержку добровольческого движения на региональном уровне. </t>
  </si>
  <si>
    <t>Организация онлайн-трансляций мероприятий, размещаемых на портале «Культура.РФ» в рамках регионального проекта «Цифровизация услуг и формирование информационного пространства в сфере культуры» «Цифровая культура»</t>
  </si>
  <si>
    <t>03.3.3; 03.3.4</t>
  </si>
  <si>
    <t xml:space="preserve"> 03.2.4</t>
  </si>
  <si>
    <t xml:space="preserve"> 03.5.3</t>
  </si>
  <si>
    <t xml:space="preserve"> 03.2.7</t>
  </si>
  <si>
    <t xml:space="preserve"> 03.3.2</t>
  </si>
  <si>
    <t xml:space="preserve"> 03.3.1</t>
  </si>
  <si>
    <t xml:space="preserve"> 03.4.1</t>
  </si>
  <si>
    <t xml:space="preserve"> 03.5.2</t>
  </si>
  <si>
    <t xml:space="preserve"> 03.5.1</t>
  </si>
  <si>
    <t xml:space="preserve"> 03.5.4</t>
  </si>
  <si>
    <t>05</t>
  </si>
  <si>
    <t>06</t>
  </si>
  <si>
    <t>07</t>
  </si>
  <si>
    <t>Прогнозная (справочная) оценка ресурсного обеспечения  реализации муниципальной программы 
за счет всех источников финансирования</t>
  </si>
  <si>
    <t>муниципального образования «Город Воткинск»</t>
  </si>
  <si>
    <t>Организация досуга и предоставление услуг организаций культуры</t>
  </si>
  <si>
    <t>тысяч человек</t>
  </si>
  <si>
    <t xml:space="preserve">Количество участников клубных формирований </t>
  </si>
  <si>
    <t xml:space="preserve">Количество платных посещений культурно-массовых мероприятий клубов и домов культуры </t>
  </si>
  <si>
    <t xml:space="preserve">Количество платных посещений парков культуры и отдыха </t>
  </si>
  <si>
    <t>Количество посещений общедоступных (публичных) библиотек</t>
  </si>
  <si>
    <t xml:space="preserve">Количество зрителей на сеансах отечественных фильмов </t>
  </si>
  <si>
    <t>Уровень фактической обеспеченности библиотеками от нормативной потребности</t>
  </si>
  <si>
    <t>Рост количества участников клубных формирований (по отношению к базовому значению на 1 января 2018 года</t>
  </si>
  <si>
    <t>Рост количества платных посещений культурно-массовых мероприятий клубов и домов культуры (по отношению к базовому значению на 1 января 2018 года)</t>
  </si>
  <si>
    <t>Рост количества посещений парков культуры и отдыха (по отношению к базовому значению на 1 января 2018 года)</t>
  </si>
  <si>
    <t>Рост зрителей на сеансах отечественных фильмов (по отношению к базовому значению на 1 января 2018 года)</t>
  </si>
  <si>
    <t>Рост количества посещений общедоступных (публичных) библиотек (по отношению к базовому значению на 1 января 2018 года)</t>
  </si>
  <si>
    <t>Рост количества посещений музеев (по отношению к базовому значению на 1 января 2018 года)</t>
  </si>
  <si>
    <t>Обновление книжного фонда (от годовой книговыдачи)</t>
  </si>
  <si>
    <t xml:space="preserve"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 </t>
  </si>
  <si>
    <t xml:space="preserve">Организация досуга и предоставление услуг организаций культуры </t>
  </si>
  <si>
    <t xml:space="preserve"> 03.5.5</t>
  </si>
  <si>
    <t xml:space="preserve"> 03.2.2; 03.2.3</t>
  </si>
  <si>
    <t>Управление капитального строительства, управление ЖКХ, управление архитектуры и градостроительства Администрации г. Воткинска</t>
  </si>
  <si>
    <t xml:space="preserve">Проведение ремонтных, реставрационных работ и благоустройство воинских захоронений </t>
  </si>
  <si>
    <t>Установка мемориальных знаков на воинских захоронениях</t>
  </si>
  <si>
    <t>Обеспечение участия досуговых учреждений в мероприятиях, в том числе республиканских, всероссийских  и международных фестивалях, конкурсах в области культуры и искусства. Представление творчества коллективов муниципального образования «Город Воткинск» на республиканском, всероссийском, международном  уровнях.</t>
  </si>
  <si>
    <t>Управление культуры, спорта и молодежной политики</t>
  </si>
  <si>
    <t>Удельный вес населения, участвующего в платных культурно-досуговых мероприятиях, проводимых муниципальными учреждениями</t>
  </si>
  <si>
    <t>Среднее число участников клубных формирований в расчете на 1000 человек населения</t>
  </si>
  <si>
    <t xml:space="preserve"> 03.1.13</t>
  </si>
  <si>
    <t>03.1.6 - 03.1.13</t>
  </si>
  <si>
    <t>03.1.3; 03.1.4; 03.1.5</t>
  </si>
  <si>
    <t>03.1.11; 03.1.12; 03.1.13</t>
  </si>
  <si>
    <t>Повышение результативности и эффективности сферы культуры в городе Воткинске.Повышение престижа профессии за счет роста заработной платы в отрасли, привлечение в отрасль квалифицированных кадров.</t>
  </si>
  <si>
    <t xml:space="preserve">Улучшение состояния объектов культурного наследия  (памятников истории и культуры), находящихся в муниципальной собственности.  Ежегодное проведение работ по сохранению не менее 1 объекта культурного наследия, находящихся в муниципальной собственности </t>
  </si>
  <si>
    <t>Мероприятия по восстановлению (ремонту, реставрации, благоустройству) воинских захоронений на территории муниципального образования «Город Воткинск»</t>
  </si>
  <si>
    <t>Улучшение состояния воинских захоронений на территории муниципального образования «Город Воткинск»</t>
  </si>
  <si>
    <t>Проверка состояния объектов культурного наследия, сбор информации, проверка паспортов, охранных обязательств на ОКН.</t>
  </si>
  <si>
    <t xml:space="preserve">Повышена квалификация не менее 30 творческих и управленческих кадров в сфере культуры на базе 15 Центров непрерывного образования и повышения квалификации творческих и управленческих кадров в сфере культуры. </t>
  </si>
  <si>
    <t>муниципального образования "Город Воткинск"</t>
  </si>
  <si>
    <t>Библиотечное, библиографическое и информационное обслуживание пользователей библиотеки в стационаре</t>
  </si>
  <si>
    <t>Расходы бюджета муниципального образования "Город Воткинск"  на оказание муниципальной услуги/работы</t>
  </si>
  <si>
    <t>Расходы бюджета муниципального образования  "Город Воткинск" на оказание муниципальной услуги/работы</t>
  </si>
  <si>
    <t>09</t>
  </si>
  <si>
    <t>Участие учреждений в грантовых конкурсах, поддержка гражданских инициатив, в том числе деятельности социально ориентированных некоммерческих организаций,  в области культуры и искусства</t>
  </si>
  <si>
    <t xml:space="preserve">Поддержка профессионального развития и совершенствования материально-технической базы учреждений культуры. Ежегодное оформление не менее 3 грантовых заявок.
</t>
  </si>
  <si>
    <t>Уплата налога на имущество муниципальных культурно - досуговых учреждений, земельного налога</t>
  </si>
  <si>
    <t>Выполнение обязательств по уплате  налога на имущество муниципальных культурно - досуговых учреждений, земельного налога.</t>
  </si>
  <si>
    <t>Уплата налога на имущество МАУ «Музей истории и культуры г.Воткинска», земельного налога</t>
  </si>
  <si>
    <t>Выполнение обязательств по уплате  налога на имущество «Музей истории и культуры г.Воткинска», земельного налога.</t>
  </si>
  <si>
    <t>Выполнение обязательств по уплате  налога на имущество Управления культуры и МКУ «Централизованная бухгалтерия учреждений культуры, спорта и молодежной политики» города Воткинска, земельного налога</t>
  </si>
  <si>
    <t xml:space="preserve"> 03.5.6</t>
  </si>
  <si>
    <t>Мероприятия, связанные с обновлением и модернизацией материально-технической базы культурно-досуговых учреждений, приобретением специального оборудования.</t>
  </si>
  <si>
    <t>Мероприятия, связанные с обновлением и модернизацией материально-технической базы МАУ «Музей истории и культуры г.Воткинска», приобретением специального оборудования.</t>
  </si>
  <si>
    <t>Обновление и модернизация материально-технической базы филиалов библиотек, приобретение специального оборудования (при условии финансирования)</t>
  </si>
  <si>
    <t>10</t>
  </si>
  <si>
    <t>11</t>
  </si>
  <si>
    <t>0350360630</t>
  </si>
  <si>
    <t>Капитальный, текущий  ремонт и реконструкция учреждений культуры</t>
  </si>
  <si>
    <t>0350561610</t>
  </si>
  <si>
    <t>03203S1610</t>
  </si>
  <si>
    <t>0350461600</t>
  </si>
  <si>
    <t>Формирование, учет, изучение,физического сохранения и безопасности фондов библиотек, включая оцифровку фондов</t>
  </si>
  <si>
    <t>Создание экспозиций (выстовок) музеев, организация выездных выстовок</t>
  </si>
  <si>
    <t>Количество клубных формирований</t>
  </si>
  <si>
    <r>
      <t>Капитальный, текущий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ремонт и реконструкция учреждений культуры</t>
    </r>
  </si>
  <si>
    <r>
      <t>Капитальный, текущий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ремонт и реконструкция культурно-досуговых учреждений</t>
    </r>
  </si>
  <si>
    <r>
      <t>Капитальный, текущий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ремонт и реконструкция МБУ "ЦБС"</t>
    </r>
  </si>
  <si>
    <r>
      <t>Капитальный, текущий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ремонт и реконструкция МАУ "Музей истории и культуры г.Воткинска"</t>
    </r>
  </si>
  <si>
    <t>2025 год</t>
  </si>
  <si>
    <t>Создание мультимедиа-гидов по экспозициям и выставочным проектам, при посещении которых доступно получение сведений о произведениях с использованием технологии дополнительной реальности</t>
  </si>
  <si>
    <t xml:space="preserve">Оцифровка краеведческих печатных изданий для создания Электронной библиотеки.            </t>
  </si>
  <si>
    <t>Цифровая культура</t>
  </si>
  <si>
    <t>12</t>
  </si>
  <si>
    <t>13</t>
  </si>
  <si>
    <t>Обеспечение детских музыкальных, художественных, хореографических школ, школ искусств, училищ необходимыми инструментами, оборудованием и материалами</t>
  </si>
  <si>
    <t>Модернизация (капитальный ремонт, реконструкция) региональных и муниципальных детских школ искусств по видам искусств</t>
  </si>
  <si>
    <t>Обеспечение  детских школ искусств музыкальными инструментами</t>
  </si>
  <si>
    <t>Получены субсидии из федерального бюджета на условиях софинансирования на модернизацию (капитальный ремонт и реконструкцию) детских школ искусств</t>
  </si>
  <si>
    <t>Техническое оснащение муниципальных музеев</t>
  </si>
  <si>
    <t>Обновление и модернизация материально-технической базы МАУ «Музей истории и культуры г.Воткинска»</t>
  </si>
  <si>
    <t>%</t>
  </si>
  <si>
    <t>Количество мультимедиа-гидов по экспозициям и выставочным проектам, при посещении которых доступно получение сведений о произведениях с использованием технологии дополнительной реальности</t>
  </si>
  <si>
    <t xml:space="preserve">Количество оцифрованных краеведческих печатных изданий для создания Электронной библиотеки. </t>
  </si>
  <si>
    <t>03.06.1</t>
  </si>
  <si>
    <t>03.06.3</t>
  </si>
  <si>
    <t>03.06.4</t>
  </si>
  <si>
    <t>03.05.13</t>
  </si>
  <si>
    <t>Количество размещенных в сети "Интернет" контента, направленного на укрепление гражданской идентичности и духовно-нравственных ценностей среди молодежи, рост в %</t>
  </si>
  <si>
    <t xml:space="preserve"> Ежегодная оцифровка  не менее 10 наименований.</t>
  </si>
  <si>
    <t>Соотношение средней заработной платы работников учреждений культуры г. Воткинска к средней заработной плате  по Удмуртской Республике</t>
  </si>
  <si>
    <t>тыс.руб.</t>
  </si>
  <si>
    <t>Среднемесячная заработная плата работников  учреждений культуры и искусства</t>
  </si>
  <si>
    <t>Обеспечение финансовой работы, по средствам финансирования содержания МКУ «Центр учета и отчетности г.Воткинска»</t>
  </si>
  <si>
    <t>Управление культуры, спорта и молодежной политики, МКУ «Центр учета и отчетности г.Воткинска»</t>
  </si>
  <si>
    <t>Уплата налога на имущество Управления культуры и МКУ «Центр учета и отчетности г.Воткинска»земельного налога</t>
  </si>
  <si>
    <t>Результаты независимой оценки качества  условий оказаний услуг муниципальными организациями в сфере культуры</t>
  </si>
  <si>
    <t>Управление культуры, спорта и молодежной политики, МКУ «Центр учета и отчетности  города Воткинска"»</t>
  </si>
  <si>
    <t>Управление культуры, спорта и молодежной политики, МКУ "УКС города Воткинска"</t>
  </si>
  <si>
    <t>Управление культуры, спорта и молодежной политики, МКУ «Центр учета и отчетности г.Воткинска», Администрация г. Воткинска</t>
  </si>
  <si>
    <t>Создание и размещение в сети "Интернет" контентов, направленного на укрепление гражданской идентичности и духовно-нравственных ценностей среди молодежи</t>
  </si>
  <si>
    <t>2026 год</t>
  </si>
  <si>
    <t>Количество выставок</t>
  </si>
  <si>
    <t>Управление жилищно-комунального хозяйства</t>
  </si>
  <si>
    <t>935</t>
  </si>
  <si>
    <t>Управление капитального строительства</t>
  </si>
  <si>
    <t>940</t>
  </si>
  <si>
    <t>240  620</t>
  </si>
  <si>
    <t>0310160119</t>
  </si>
  <si>
    <t>0310261650</t>
  </si>
  <si>
    <t>0320161650</t>
  </si>
  <si>
    <t>Модернизация библиотек в части комплектования книжных фондов муниципальных библиотек</t>
  </si>
  <si>
    <t>0320261610</t>
  </si>
  <si>
    <t>03202S1610</t>
  </si>
  <si>
    <t>03202L5190</t>
  </si>
  <si>
    <t>03202R5190</t>
  </si>
  <si>
    <t>032025519F</t>
  </si>
  <si>
    <t>03202S8620</t>
  </si>
  <si>
    <t>0320208620</t>
  </si>
  <si>
    <t>0320361610</t>
  </si>
  <si>
    <t>032036161Д</t>
  </si>
  <si>
    <t>032А154540</t>
  </si>
  <si>
    <t>032А15454F</t>
  </si>
  <si>
    <t>620</t>
  </si>
  <si>
    <t>0330161609</t>
  </si>
  <si>
    <t>033016160С</t>
  </si>
  <si>
    <t>0330561600</t>
  </si>
  <si>
    <t>033А155900</t>
  </si>
  <si>
    <t xml:space="preserve">  04</t>
  </si>
  <si>
    <t>0340162339</t>
  </si>
  <si>
    <t>0340262330</t>
  </si>
  <si>
    <t>03402R2990</t>
  </si>
  <si>
    <t>121  122  129 240</t>
  </si>
  <si>
    <t>0350160039</t>
  </si>
  <si>
    <t>121    129</t>
  </si>
  <si>
    <t xml:space="preserve">111   112   119   244    852 </t>
  </si>
  <si>
    <t>035026012Д</t>
  </si>
  <si>
    <t>610   620</t>
  </si>
  <si>
    <t>0350360620</t>
  </si>
  <si>
    <t>0350400830</t>
  </si>
  <si>
    <t>0350461620</t>
  </si>
  <si>
    <t>035046162Д</t>
  </si>
  <si>
    <t>0350461650</t>
  </si>
  <si>
    <t>0350462800</t>
  </si>
  <si>
    <t>0350460180</t>
  </si>
  <si>
    <t>0350468810</t>
  </si>
  <si>
    <t>0350408810</t>
  </si>
  <si>
    <t>03504S8810</t>
  </si>
  <si>
    <t>0350561600</t>
  </si>
  <si>
    <t>0350561620</t>
  </si>
  <si>
    <t>0350561627</t>
  </si>
  <si>
    <t>610  620</t>
  </si>
  <si>
    <t>035А125190</t>
  </si>
  <si>
    <t>035А12519S</t>
  </si>
  <si>
    <t>035А155190</t>
  </si>
  <si>
    <t>Улучшение организации деятельности централизованной бухгалтерии  и бухгалтерий муниципальных учреждений культуры, подведомственных Управлению.</t>
  </si>
  <si>
    <t xml:space="preserve">Охват организаций, оказывающих услуги в сфере культуры, независимой оценкой качества составит 100%, независимая оценка качества  работы каждой организации  проводится  один раз в три года. </t>
  </si>
  <si>
    <t xml:space="preserve">Направление  заявок для участия в фестивале любительских творческих коллективов с вручением грантов лучшим коллективам. </t>
  </si>
  <si>
    <t xml:space="preserve">Организовано не менее 3-х  онлайн-трансляции мероприятий, размещаемых на портале «Культура.РФ». </t>
  </si>
  <si>
    <t>Срок выполнения</t>
  </si>
  <si>
    <t>Администрация города Воткинска</t>
  </si>
  <si>
    <t>933</t>
  </si>
  <si>
    <t>Мероприятия по проведению капитального, текущего ремонта объектов муниципальной собственности</t>
  </si>
  <si>
    <t>Админисрация города Воткинска</t>
  </si>
  <si>
    <t>0340160150</t>
  </si>
  <si>
    <t>Публичный показ музейных предметов, музейных коллекций (стационар)</t>
  </si>
  <si>
    <t>Публичный показ музейных предметов, музейных коллекций (платн. стационар)</t>
  </si>
  <si>
    <t>Публичный показ музейных предметов, музейных коллекций (внестационар)</t>
  </si>
  <si>
    <t>Публичный показ музейных предметов, музейных коллекций (через Интернет)</t>
  </si>
  <si>
    <t>Количество предметов</t>
  </si>
  <si>
    <t>Количество человек</t>
  </si>
  <si>
    <t>Число зрителей</t>
  </si>
  <si>
    <t>0340262990</t>
  </si>
  <si>
    <t>240   280    620</t>
  </si>
  <si>
    <t>2027 год</t>
  </si>
  <si>
    <t>2028 год</t>
  </si>
  <si>
    <t>0310261627</t>
  </si>
  <si>
    <t>0350160037</t>
  </si>
  <si>
    <t xml:space="preserve">«Развитие культуры » </t>
  </si>
  <si>
    <t>муниципальная программа "Развитие культуры"</t>
  </si>
  <si>
    <t>Приложение  7</t>
  </si>
  <si>
    <t>Муниципальная программа "Развитие культуры"</t>
  </si>
  <si>
    <t xml:space="preserve">к постановлению от____________№_________ </t>
  </si>
  <si>
    <t>«Развитие культуры»</t>
  </si>
  <si>
    <t>Развитие культуры</t>
  </si>
  <si>
    <t>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</si>
  <si>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«Развитие культуры»</t>
  </si>
  <si>
    <t>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</si>
  <si>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к постановлению от  ______________ №_________ </t>
  </si>
  <si>
    <t>к постановлению от______________  № __________</t>
  </si>
  <si>
    <t>муниципальной программы "Развитие культуры"</t>
  </si>
  <si>
    <t>Приложение  5</t>
  </si>
  <si>
    <t>к постановлению от _______________  № _______</t>
  </si>
  <si>
    <t xml:space="preserve">«Развитие культуры» </t>
  </si>
  <si>
    <t xml:space="preserve">муниципальной программы "Развитие культуры" </t>
  </si>
  <si>
    <t>В рамках данной программы, меры муниципального регулирования, подлежащие финансовой оценке, не применяются.</t>
  </si>
  <si>
    <t>к постановлению от ______________№ _______</t>
  </si>
  <si>
    <t>«Развитие культуры »</t>
  </si>
  <si>
    <t xml:space="preserve">Приложение 3 </t>
  </si>
  <si>
    <t>2020-2028 годы</t>
  </si>
  <si>
    <t xml:space="preserve">2020-2028 годы </t>
  </si>
  <si>
    <t>Библиотечное, библиографическое и информационное обслуживание  пользователей библиотеки: в стационарных условиях; вне стационара; через интернет</t>
  </si>
  <si>
    <t>03.2.2; 03.2.3; 03.2.5; 03.2.6</t>
  </si>
  <si>
    <t>Публичный показ музейных предметов, музейных коллекций: в стацонарных условиях; вне стационара</t>
  </si>
  <si>
    <t>Создание экспозиций (выставок) музеев, организация выездных выставок: в стационарных условиях; вне стационара; через интернет</t>
  </si>
  <si>
    <t>Организация деятельности не менее 72 клубных формирований и формирований самодеятельного народного творчества.  Сохранение не менее 21 клубного формирования, имеющих звание «Народный», «Образцовый».</t>
  </si>
  <si>
    <t>Оказание муниципальных услуги/работ по показу кинофильмов. Увеличение количества зрителей на сеансах отечественных фильмов не менее 5,21 тыс.чел. к 2028 году</t>
  </si>
  <si>
    <t>03.1.11</t>
  </si>
  <si>
    <t>К 2028 году количество музейных предметов в музее составит  не менее 15 600 единиц хранения. Ежегодная реставрация не менее 1 музейного предмета.</t>
  </si>
  <si>
    <t>МКУ "УКС города Воткинска", Управление ЖКХ Администрации г. Воткинска, Администрация г. Воткинска</t>
  </si>
  <si>
    <t>МКУ "УКС города Воткинска", Управление ЖКХ, Управление архитектуры и градостроительства Администрации г. Воткинска</t>
  </si>
  <si>
    <t xml:space="preserve">03.2.2, 03.3.3, 03.3.4
</t>
  </si>
  <si>
    <t>Выполнение обязательств по уплате  налога на имущество МБУ «ЦБС», земельного налога.</t>
  </si>
  <si>
    <t>Увеличение количества граждан, вовлеченных в культурную деятельность путем поддержки и реализации творческих инициатив. Создание волонтерских, добровольческих объединений на базе учреждений культуры. Вовлечение в программу "Волонтеры культуры" не менее 80 человек.</t>
  </si>
  <si>
    <t xml:space="preserve"> К 2028 году размещение "Интернет"  контента  на цифровых культурных ресурсах 130 %  (не менее 193,7 единиц)</t>
  </si>
  <si>
    <t xml:space="preserve"> К 2028 году создать мультимедиа-гидов не  менее 1 единицы.</t>
  </si>
  <si>
    <t xml:space="preserve">Приложение 2  </t>
  </si>
  <si>
    <t>Количество посещений музеев (по билетам)</t>
  </si>
  <si>
    <t>0340200310</t>
  </si>
  <si>
    <t>Увеличение количества посещений не менее 506 тыс. к 2028 году</t>
  </si>
  <si>
    <t>Ежегодное привлечение в музеи не менее 26,45 тыс. человек посетителей.</t>
  </si>
  <si>
    <t>Увеличение процента удовлетворенности потребителей качеством и доступностью предоставляемых услуг до 93 %</t>
  </si>
  <si>
    <t>2022-2028 годы</t>
  </si>
  <si>
    <t>6</t>
  </si>
  <si>
    <t>к постановлению  от ____________ №  ________</t>
  </si>
  <si>
    <t>».</t>
  </si>
  <si>
    <t>«Приложение 1 к муниципальной программе</t>
  </si>
  <si>
    <t>«Приложение 2 к муниципальной программе</t>
  </si>
  <si>
    <t>«Приложение 3 к муниципальной программе</t>
  </si>
  <si>
    <t>«Приложение 4 к муниципальной программе</t>
  </si>
  <si>
    <t>«Приложение 5 к муниципальной программе</t>
  </si>
  <si>
    <t>«Приложение 6 к муниципальной программе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</si>
</sst>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_р_._-;\-* #,##0_р_._-;_-* &quot;-&quot;??_р_.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08">
    <xf numFmtId="0" fontId="0" fillId="0" borderId="0" xfId="0"/>
    <xf numFmtId="0" fontId="3" fillId="0" borderId="0" xfId="0" applyFont="1" applyFill="1"/>
    <xf numFmtId="0" fontId="4" fillId="0" borderId="0" xfId="0" applyFont="1"/>
    <xf numFmtId="0" fontId="6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0" fontId="10" fillId="0" borderId="0" xfId="0" applyFont="1" applyAlignment="1">
      <alignment horizontal="center" vertical="center"/>
    </xf>
    <xf numFmtId="165" fontId="11" fillId="0" borderId="0" xfId="0" applyNumberFormat="1" applyFont="1"/>
    <xf numFmtId="0" fontId="9" fillId="0" borderId="0" xfId="0" applyFont="1" applyFill="1"/>
    <xf numFmtId="0" fontId="0" fillId="0" borderId="0" xfId="0" applyAlignment="1"/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 applyAlignment="1"/>
    <xf numFmtId="0" fontId="7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horizontal="left" wrapText="1" indent="3"/>
    </xf>
    <xf numFmtId="165" fontId="5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/>
    <xf numFmtId="0" fontId="23" fillId="0" borderId="0" xfId="0" applyFont="1"/>
    <xf numFmtId="0" fontId="16" fillId="0" borderId="0" xfId="0" applyFont="1" applyFill="1"/>
    <xf numFmtId="0" fontId="19" fillId="0" borderId="0" xfId="0" applyFont="1"/>
    <xf numFmtId="0" fontId="21" fillId="0" borderId="1" xfId="0" applyFont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wrapText="1"/>
    </xf>
    <xf numFmtId="0" fontId="21" fillId="0" borderId="0" xfId="0" applyFont="1"/>
    <xf numFmtId="49" fontId="21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16" fillId="0" borderId="0" xfId="0" applyFont="1" applyFill="1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9" fillId="0" borderId="0" xfId="0" applyFont="1"/>
    <xf numFmtId="0" fontId="1" fillId="0" borderId="0" xfId="0" applyFont="1" applyAlignment="1">
      <alignment wrapText="1"/>
    </xf>
    <xf numFmtId="0" fontId="0" fillId="0" borderId="0" xfId="0" applyNumberFormat="1"/>
    <xf numFmtId="0" fontId="0" fillId="0" borderId="0" xfId="0"/>
    <xf numFmtId="167" fontId="0" fillId="0" borderId="0" xfId="1" applyNumberFormat="1" applyFont="1"/>
    <xf numFmtId="49" fontId="2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0" fillId="0" borderId="0" xfId="0" applyNumberForma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/>
    <xf numFmtId="0" fontId="0" fillId="0" borderId="13" xfId="0" applyBorder="1"/>
    <xf numFmtId="0" fontId="0" fillId="0" borderId="0" xfId="0" applyBorder="1"/>
    <xf numFmtId="0" fontId="13" fillId="0" borderId="0" xfId="0" applyFont="1" applyBorder="1" applyAlignment="1">
      <alignment horizontal="right"/>
    </xf>
    <xf numFmtId="0" fontId="0" fillId="0" borderId="7" xfId="0" applyBorder="1"/>
    <xf numFmtId="0" fontId="25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25" fillId="0" borderId="1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/>
    <xf numFmtId="0" fontId="3" fillId="0" borderId="0" xfId="0" applyFont="1" applyFill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4" fillId="0" borderId="5" xfId="0" applyFont="1" applyBorder="1" applyAlignment="1">
      <alignment vertical="center" wrapText="1"/>
    </xf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36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13" fillId="0" borderId="1" xfId="0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3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5" fontId="3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/>
    </xf>
    <xf numFmtId="165" fontId="39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5" fontId="40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39" fillId="0" borderId="1" xfId="0" applyNumberFormat="1" applyFont="1" applyBorder="1" applyAlignment="1">
      <alignment horizontal="center" vertical="center"/>
    </xf>
    <xf numFmtId="4" fontId="39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14" fillId="0" borderId="0" xfId="0" applyFont="1" applyFill="1"/>
    <xf numFmtId="0" fontId="42" fillId="0" borderId="0" xfId="0" applyFont="1" applyAlignment="1">
      <alignment horizontal="center"/>
    </xf>
    <xf numFmtId="0" fontId="17" fillId="0" borderId="0" xfId="0" applyFont="1" applyFill="1"/>
    <xf numFmtId="0" fontId="21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0" xfId="0"/>
    <xf numFmtId="0" fontId="1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3" fillId="0" borderId="0" xfId="0" applyFont="1" applyBorder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/>
    <xf numFmtId="0" fontId="3" fillId="0" borderId="0" xfId="0" applyFont="1" applyFill="1" applyAlignment="1">
      <alignment horizontal="right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49" fontId="32" fillId="0" borderId="1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 applyAlignment="1">
      <alignment horizontal="right"/>
    </xf>
    <xf numFmtId="165" fontId="39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14" fontId="33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4" fillId="0" borderId="0" xfId="0" applyFont="1"/>
    <xf numFmtId="0" fontId="4" fillId="0" borderId="0" xfId="0" applyNumberFormat="1" applyFont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/>
    </xf>
    <xf numFmtId="165" fontId="0" fillId="0" borderId="0" xfId="0" applyNumberFormat="1" applyFill="1"/>
    <xf numFmtId="0" fontId="31" fillId="0" borderId="0" xfId="0" applyFont="1" applyAlignment="1">
      <alignment horizontal="right"/>
    </xf>
    <xf numFmtId="0" fontId="31" fillId="0" borderId="0" xfId="0" applyFont="1" applyFill="1" applyAlignment="1">
      <alignment horizontal="right"/>
    </xf>
    <xf numFmtId="0" fontId="33" fillId="0" borderId="0" xfId="0" applyFont="1" applyAlignment="1">
      <alignment horizontal="right"/>
    </xf>
    <xf numFmtId="0" fontId="33" fillId="0" borderId="0" xfId="0" applyFont="1" applyFill="1" applyAlignment="1">
      <alignment horizontal="right"/>
    </xf>
    <xf numFmtId="0" fontId="21" fillId="2" borderId="1" xfId="0" applyFont="1" applyFill="1" applyBorder="1" applyAlignment="1">
      <alignment horizontal="left" vertical="center" wrapText="1" indent="3"/>
    </xf>
    <xf numFmtId="0" fontId="4" fillId="0" borderId="0" xfId="0" applyNumberFormat="1" applyFont="1" applyFill="1" applyAlignment="1">
      <alignment horizontal="right" vertical="center"/>
    </xf>
    <xf numFmtId="0" fontId="31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9" fillId="0" borderId="0" xfId="0" applyFont="1" applyFill="1" applyAlignment="1">
      <alignment horizontal="right"/>
    </xf>
    <xf numFmtId="0" fontId="33" fillId="0" borderId="0" xfId="0" applyFont="1"/>
    <xf numFmtId="0" fontId="39" fillId="0" borderId="0" xfId="0" applyFont="1"/>
    <xf numFmtId="0" fontId="39" fillId="0" borderId="0" xfId="0" applyFont="1" applyFill="1"/>
    <xf numFmtId="0" fontId="33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1" fillId="0" borderId="0" xfId="0" applyNumberFormat="1" applyFont="1" applyAlignment="1">
      <alignment horizontal="right" wrapText="1"/>
    </xf>
    <xf numFmtId="0" fontId="4" fillId="0" borderId="0" xfId="0" applyFont="1" applyAlignment="1"/>
    <xf numFmtId="0" fontId="33" fillId="0" borderId="1" xfId="0" applyFont="1" applyBorder="1" applyAlignment="1">
      <alignment vertical="center" wrapText="1"/>
    </xf>
    <xf numFmtId="164" fontId="33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0" fillId="0" borderId="0" xfId="0" applyFill="1" applyBorder="1"/>
    <xf numFmtId="0" fontId="26" fillId="0" borderId="1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right" vertical="center"/>
    </xf>
    <xf numFmtId="0" fontId="0" fillId="0" borderId="0" xfId="0"/>
    <xf numFmtId="165" fontId="40" fillId="0" borderId="1" xfId="0" applyNumberFormat="1" applyFont="1" applyFill="1" applyBorder="1" applyAlignment="1">
      <alignment horizontal="center" vertical="top"/>
    </xf>
    <xf numFmtId="165" fontId="39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4" fillId="0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right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16" fillId="0" borderId="1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31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37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0" xfId="0" applyFont="1" applyFill="1" applyAlignment="1">
      <alignment horizontal="center"/>
    </xf>
    <xf numFmtId="0" fontId="30" fillId="0" borderId="1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0" fillId="0" borderId="0" xfId="0"/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1" fillId="0" borderId="0" xfId="0" applyNumberFormat="1" applyFont="1" applyAlignment="1">
      <alignment horizontal="right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center" vertical="top"/>
    </xf>
    <xf numFmtId="49" fontId="32" fillId="0" borderId="2" xfId="0" applyNumberFormat="1" applyFont="1" applyFill="1" applyBorder="1" applyAlignment="1">
      <alignment horizontal="center" vertical="top"/>
    </xf>
    <xf numFmtId="49" fontId="32" fillId="0" borderId="8" xfId="0" applyNumberFormat="1" applyFont="1" applyFill="1" applyBorder="1" applyAlignment="1">
      <alignment horizontal="center" vertical="top"/>
    </xf>
    <xf numFmtId="49" fontId="32" fillId="0" borderId="3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8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49" fontId="6" fillId="0" borderId="8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1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8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NumberFormat="1" applyFont="1" applyAlignment="1">
      <alignment horizontal="right" vertical="top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0;&#1091;&#1083;&#1100;&#1090;&#1091;&#1088;&#1072;%20&#1087;&#1088;&#1080;&#1083;&#1086;&#1078;&#1077;&#1085;&#1080;&#1103;%204,5,6%202022,2023,2024,%202025%20&#1075;&#1086;&#1076;&#1099;%20(5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4"/>
      <sheetName val="Приложение5+"/>
      <sheetName val="Приложение6+"/>
    </sheetNames>
    <sheetDataSet>
      <sheetData sheetId="0" refreshError="1"/>
      <sheetData sheetId="1" refreshError="1">
        <row r="20">
          <cell r="M20">
            <v>78909</v>
          </cell>
          <cell r="N20">
            <v>79327.899999999994</v>
          </cell>
          <cell r="O20">
            <v>81588.120320000002</v>
          </cell>
        </row>
        <row r="26">
          <cell r="M26">
            <v>30365.8</v>
          </cell>
          <cell r="N26">
            <v>38223.79</v>
          </cell>
        </row>
        <row r="27">
          <cell r="O27">
            <v>27052.082999999999</v>
          </cell>
        </row>
        <row r="31">
          <cell r="O31">
            <v>0</v>
          </cell>
        </row>
        <row r="32">
          <cell r="P32">
            <v>399.23847999999998</v>
          </cell>
        </row>
        <row r="33">
          <cell r="O33">
            <v>399.98200000000003</v>
          </cell>
        </row>
        <row r="36">
          <cell r="M36">
            <v>399.2</v>
          </cell>
          <cell r="O36">
            <v>0</v>
          </cell>
          <cell r="R36">
            <v>0</v>
          </cell>
          <cell r="S36">
            <v>0</v>
          </cell>
        </row>
        <row r="39">
          <cell r="O39">
            <v>360</v>
          </cell>
        </row>
        <row r="43">
          <cell r="M43">
            <v>7686</v>
          </cell>
          <cell r="N43">
            <v>9376.3799999999992</v>
          </cell>
        </row>
        <row r="44">
          <cell r="O44">
            <v>8566.4872500000001</v>
          </cell>
        </row>
        <row r="48">
          <cell r="O48">
            <v>3064.471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O49">
            <v>319</v>
          </cell>
        </row>
        <row r="50">
          <cell r="M50">
            <v>0.7</v>
          </cell>
          <cell r="N50">
            <v>0</v>
          </cell>
        </row>
        <row r="51">
          <cell r="M51">
            <v>460</v>
          </cell>
        </row>
        <row r="57">
          <cell r="N57">
            <v>64735.700000000004</v>
          </cell>
          <cell r="O57">
            <v>22652.279020000002</v>
          </cell>
        </row>
        <row r="66">
          <cell r="M66">
            <v>1450</v>
          </cell>
        </row>
        <row r="83">
          <cell r="O83">
            <v>8802.69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</row>
        <row r="86">
          <cell r="O86">
            <v>8080.8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</sheetData>
      <sheetData sheetId="2" refreshError="1">
        <row r="36">
          <cell r="G36">
            <v>2050.9</v>
          </cell>
        </row>
        <row r="37">
          <cell r="G37">
            <v>12217.1</v>
          </cell>
        </row>
        <row r="60">
          <cell r="G60">
            <v>22638.39</v>
          </cell>
        </row>
        <row r="61">
          <cell r="G61">
            <v>32563.599999999999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54"/>
  <sheetViews>
    <sheetView workbookViewId="0">
      <selection activeCell="F12" sqref="F12"/>
    </sheetView>
  </sheetViews>
  <sheetFormatPr defaultRowHeight="15"/>
  <cols>
    <col min="1" max="1" width="5.42578125" style="63" customWidth="1"/>
    <col min="2" max="2" width="8.140625" style="61" customWidth="1"/>
    <col min="3" max="3" width="4.140625" style="61" customWidth="1"/>
    <col min="4" max="4" width="34.140625" style="61" customWidth="1"/>
    <col min="5" max="5" width="9.140625" style="61"/>
    <col min="6" max="11" width="8.140625" style="61" customWidth="1"/>
    <col min="12" max="12" width="8.140625" style="225" customWidth="1"/>
    <col min="13" max="14" width="8.140625" style="61" customWidth="1"/>
    <col min="15" max="15" width="8.140625" style="77" customWidth="1"/>
    <col min="16" max="16" width="8.140625" style="61" customWidth="1"/>
    <col min="17" max="98" width="9.140625" style="77"/>
    <col min="99" max="16384" width="9.140625" style="61"/>
  </cols>
  <sheetData>
    <row r="1" spans="1:98" s="77" customFormat="1" ht="22.5" customHeight="1">
      <c r="K1" s="248" t="s">
        <v>387</v>
      </c>
      <c r="L1" s="248"/>
      <c r="M1" s="248"/>
      <c r="N1" s="248"/>
      <c r="O1" s="248"/>
      <c r="P1" s="248"/>
    </row>
    <row r="2" spans="1:98" s="77" customFormat="1" ht="15.75">
      <c r="K2" s="247" t="s">
        <v>395</v>
      </c>
      <c r="L2" s="247"/>
      <c r="M2" s="247"/>
      <c r="N2" s="247"/>
      <c r="O2" s="247"/>
      <c r="P2" s="247"/>
    </row>
    <row r="3" spans="1:98" s="60" customFormat="1" ht="19.5" customHeight="1">
      <c r="A3" s="73"/>
      <c r="B3" s="61"/>
      <c r="C3" s="61"/>
      <c r="D3" s="61"/>
      <c r="E3" s="61"/>
      <c r="F3" s="61"/>
      <c r="G3" s="61"/>
      <c r="H3" s="61"/>
      <c r="I3" s="61"/>
      <c r="J3" s="61"/>
      <c r="K3" s="228"/>
      <c r="L3" s="249" t="s">
        <v>397</v>
      </c>
      <c r="M3" s="249"/>
      <c r="N3" s="249"/>
      <c r="O3" s="249"/>
      <c r="P3" s="249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</row>
    <row r="4" spans="1:98">
      <c r="A4" s="73"/>
      <c r="K4" s="228"/>
      <c r="L4" s="250" t="s">
        <v>173</v>
      </c>
      <c r="M4" s="250"/>
      <c r="N4" s="250"/>
      <c r="O4" s="250"/>
      <c r="P4" s="250"/>
    </row>
    <row r="5" spans="1:98">
      <c r="A5" s="73"/>
      <c r="K5" s="228"/>
      <c r="L5" s="250" t="s">
        <v>354</v>
      </c>
      <c r="M5" s="250"/>
      <c r="N5" s="250"/>
      <c r="O5" s="250"/>
      <c r="P5" s="250"/>
    </row>
    <row r="6" spans="1:98">
      <c r="A6" s="62"/>
    </row>
    <row r="7" spans="1:98" ht="15.75" customHeight="1">
      <c r="A7" s="244" t="s">
        <v>87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</row>
    <row r="8" spans="1:98" ht="15.75" customHeight="1">
      <c r="A8" s="246" t="s">
        <v>368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</row>
    <row r="9" spans="1:98" ht="21" customHeight="1">
      <c r="A9" s="245" t="s">
        <v>74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</row>
    <row r="10" spans="1:98" ht="29.25" customHeight="1">
      <c r="A10" s="235" t="s">
        <v>2</v>
      </c>
      <c r="B10" s="236"/>
      <c r="C10" s="181" t="s">
        <v>88</v>
      </c>
      <c r="D10" s="239" t="s">
        <v>90</v>
      </c>
      <c r="E10" s="239" t="s">
        <v>91</v>
      </c>
      <c r="F10" s="239" t="s">
        <v>92</v>
      </c>
      <c r="G10" s="239"/>
      <c r="H10" s="239"/>
      <c r="I10" s="239"/>
      <c r="J10" s="239"/>
      <c r="K10" s="239"/>
      <c r="L10" s="239"/>
      <c r="M10" s="239"/>
      <c r="N10" s="239"/>
      <c r="O10" s="239"/>
      <c r="P10" s="239"/>
    </row>
    <row r="11" spans="1:98" ht="27" customHeight="1">
      <c r="A11" s="237"/>
      <c r="B11" s="238"/>
      <c r="C11" s="181" t="s">
        <v>89</v>
      </c>
      <c r="D11" s="239"/>
      <c r="E11" s="239"/>
      <c r="F11" s="174" t="s">
        <v>93</v>
      </c>
      <c r="G11" s="174" t="s">
        <v>94</v>
      </c>
      <c r="H11" s="174" t="s">
        <v>7</v>
      </c>
      <c r="I11" s="174" t="s">
        <v>25</v>
      </c>
      <c r="J11" s="174" t="s">
        <v>54</v>
      </c>
      <c r="K11" s="174" t="s">
        <v>55</v>
      </c>
      <c r="L11" s="226" t="s">
        <v>56</v>
      </c>
      <c r="M11" s="174" t="s">
        <v>240</v>
      </c>
      <c r="N11" s="174" t="s">
        <v>272</v>
      </c>
      <c r="O11" s="174" t="s">
        <v>345</v>
      </c>
      <c r="P11" s="174" t="s">
        <v>346</v>
      </c>
    </row>
    <row r="12" spans="1:98">
      <c r="A12" s="64" t="s">
        <v>8</v>
      </c>
      <c r="B12" s="64" t="s">
        <v>9</v>
      </c>
      <c r="C12" s="65"/>
      <c r="D12" s="239"/>
      <c r="E12" s="239"/>
      <c r="F12" s="174" t="s">
        <v>95</v>
      </c>
      <c r="G12" s="174" t="s">
        <v>95</v>
      </c>
      <c r="H12" s="174" t="s">
        <v>95</v>
      </c>
      <c r="I12" s="174" t="s">
        <v>95</v>
      </c>
      <c r="J12" s="174" t="s">
        <v>95</v>
      </c>
      <c r="K12" s="174" t="s">
        <v>95</v>
      </c>
      <c r="L12" s="226" t="s">
        <v>96</v>
      </c>
      <c r="M12" s="174" t="s">
        <v>97</v>
      </c>
      <c r="N12" s="150" t="s">
        <v>97</v>
      </c>
      <c r="O12" s="150" t="s">
        <v>97</v>
      </c>
      <c r="P12" s="150" t="s">
        <v>97</v>
      </c>
    </row>
    <row r="13" spans="1:98" ht="15" customHeight="1">
      <c r="A13" s="53" t="s">
        <v>12</v>
      </c>
      <c r="B13" s="174">
        <v>1</v>
      </c>
      <c r="C13" s="66"/>
      <c r="D13" s="240" t="s">
        <v>174</v>
      </c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2"/>
    </row>
    <row r="14" spans="1:98" ht="44.25" customHeight="1">
      <c r="A14" s="40" t="s">
        <v>12</v>
      </c>
      <c r="B14" s="67">
        <v>1</v>
      </c>
      <c r="C14" s="67">
        <v>1</v>
      </c>
      <c r="D14" s="67" t="s">
        <v>98</v>
      </c>
      <c r="E14" s="67" t="s">
        <v>99</v>
      </c>
      <c r="F14" s="67">
        <v>83.84</v>
      </c>
      <c r="G14" s="67">
        <v>83.9</v>
      </c>
      <c r="H14" s="67">
        <v>84.17</v>
      </c>
      <c r="I14" s="67">
        <v>84.67</v>
      </c>
      <c r="J14" s="90">
        <v>84.278000000000006</v>
      </c>
      <c r="K14" s="90">
        <v>62.5</v>
      </c>
      <c r="L14" s="90">
        <v>62.5</v>
      </c>
      <c r="M14" s="90">
        <v>62.5</v>
      </c>
      <c r="N14" s="90">
        <v>62.5</v>
      </c>
      <c r="O14" s="90">
        <v>62.5</v>
      </c>
      <c r="P14" s="90">
        <v>62.5</v>
      </c>
    </row>
    <row r="15" spans="1:98" ht="41.25" customHeight="1">
      <c r="A15" s="40" t="s">
        <v>12</v>
      </c>
      <c r="B15" s="67">
        <v>1</v>
      </c>
      <c r="C15" s="67">
        <v>2</v>
      </c>
      <c r="D15" s="67" t="s">
        <v>100</v>
      </c>
      <c r="E15" s="67" t="s">
        <v>99</v>
      </c>
      <c r="F15" s="67">
        <v>100</v>
      </c>
      <c r="G15" s="67">
        <v>100</v>
      </c>
      <c r="H15" s="67">
        <v>100</v>
      </c>
      <c r="I15" s="67">
        <v>100</v>
      </c>
      <c r="J15" s="67">
        <v>100</v>
      </c>
      <c r="K15" s="67">
        <v>0</v>
      </c>
      <c r="L15" s="90">
        <v>0</v>
      </c>
      <c r="M15" s="67">
        <v>0</v>
      </c>
      <c r="N15" s="222">
        <v>0</v>
      </c>
      <c r="O15" s="222">
        <v>0</v>
      </c>
      <c r="P15" s="222">
        <v>0</v>
      </c>
    </row>
    <row r="16" spans="1:98" ht="30" customHeight="1">
      <c r="A16" s="40" t="s">
        <v>12</v>
      </c>
      <c r="B16" s="67">
        <v>1</v>
      </c>
      <c r="C16" s="67">
        <v>3</v>
      </c>
      <c r="D16" s="67" t="s">
        <v>176</v>
      </c>
      <c r="E16" s="67" t="s">
        <v>175</v>
      </c>
      <c r="F16" s="67">
        <v>2.2799999999999998</v>
      </c>
      <c r="G16" s="67">
        <v>2.2999999999999998</v>
      </c>
      <c r="H16" s="67">
        <v>2.2000000000000002</v>
      </c>
      <c r="I16" s="67">
        <v>2.35</v>
      </c>
      <c r="J16" s="67">
        <v>2.1339999999999999</v>
      </c>
      <c r="K16" s="67">
        <v>2.1339999999999999</v>
      </c>
      <c r="L16" s="90">
        <v>2.4300000000000002</v>
      </c>
      <c r="M16" s="67">
        <v>2.4300000000000002</v>
      </c>
      <c r="N16" s="222">
        <v>2.4300000000000002</v>
      </c>
      <c r="O16" s="222">
        <v>2.4300000000000002</v>
      </c>
      <c r="P16" s="222">
        <v>2.4300000000000002</v>
      </c>
    </row>
    <row r="17" spans="1:98" ht="37.5" customHeight="1">
      <c r="A17" s="40" t="s">
        <v>12</v>
      </c>
      <c r="B17" s="67">
        <v>1</v>
      </c>
      <c r="C17" s="67">
        <v>4</v>
      </c>
      <c r="D17" s="67" t="s">
        <v>182</v>
      </c>
      <c r="E17" s="67" t="s">
        <v>99</v>
      </c>
      <c r="F17" s="67">
        <v>100</v>
      </c>
      <c r="G17" s="67">
        <v>101</v>
      </c>
      <c r="H17" s="67">
        <v>100</v>
      </c>
      <c r="I17" s="67">
        <v>103</v>
      </c>
      <c r="J17" s="67">
        <v>93.5</v>
      </c>
      <c r="K17" s="67">
        <v>93.5</v>
      </c>
      <c r="L17" s="90">
        <v>106.57</v>
      </c>
      <c r="M17" s="67">
        <v>106.57</v>
      </c>
      <c r="N17" s="222">
        <v>106.57</v>
      </c>
      <c r="O17" s="222">
        <v>106.57</v>
      </c>
      <c r="P17" s="222">
        <v>106.57</v>
      </c>
    </row>
    <row r="18" spans="1:98" s="76" customFormat="1" ht="42" customHeight="1">
      <c r="A18" s="40" t="s">
        <v>12</v>
      </c>
      <c r="B18" s="67">
        <v>1</v>
      </c>
      <c r="C18" s="67">
        <v>5</v>
      </c>
      <c r="D18" s="67" t="s">
        <v>199</v>
      </c>
      <c r="E18" s="67" t="s">
        <v>14</v>
      </c>
      <c r="F18" s="67">
        <v>22.9</v>
      </c>
      <c r="G18" s="67">
        <v>23.1</v>
      </c>
      <c r="H18" s="67">
        <v>23.3</v>
      </c>
      <c r="I18" s="67">
        <v>23.5</v>
      </c>
      <c r="J18" s="67">
        <v>22.2</v>
      </c>
      <c r="K18" s="67">
        <v>22.2</v>
      </c>
      <c r="L18" s="90">
        <v>24.3</v>
      </c>
      <c r="M18" s="67">
        <v>24.3</v>
      </c>
      <c r="N18" s="222">
        <v>24.3</v>
      </c>
      <c r="O18" s="222">
        <v>24.3</v>
      </c>
      <c r="P18" s="222">
        <v>24.3</v>
      </c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</row>
    <row r="19" spans="1:98" ht="40.5" customHeight="1">
      <c r="A19" s="40" t="s">
        <v>12</v>
      </c>
      <c r="B19" s="67">
        <v>1</v>
      </c>
      <c r="C19" s="67">
        <v>6</v>
      </c>
      <c r="D19" s="67" t="s">
        <v>177</v>
      </c>
      <c r="E19" s="67" t="s">
        <v>175</v>
      </c>
      <c r="F19" s="67">
        <v>70.02</v>
      </c>
      <c r="G19" s="67">
        <v>73.52</v>
      </c>
      <c r="H19" s="67">
        <v>74.92</v>
      </c>
      <c r="I19" s="67">
        <v>76.319999999999993</v>
      </c>
      <c r="J19" s="67">
        <v>62.91</v>
      </c>
      <c r="K19" s="67">
        <v>88.534999999999997</v>
      </c>
      <c r="L19" s="90">
        <v>114.429</v>
      </c>
      <c r="M19" s="67">
        <v>114.429</v>
      </c>
      <c r="N19" s="222">
        <v>114.429</v>
      </c>
      <c r="O19" s="222">
        <v>114.429</v>
      </c>
      <c r="P19" s="222">
        <v>114.429</v>
      </c>
    </row>
    <row r="20" spans="1:98" s="148" customFormat="1" ht="48">
      <c r="A20" s="40" t="s">
        <v>12</v>
      </c>
      <c r="B20" s="67">
        <v>1</v>
      </c>
      <c r="C20" s="67">
        <v>7</v>
      </c>
      <c r="D20" s="67" t="s">
        <v>183</v>
      </c>
      <c r="E20" s="67" t="s">
        <v>99</v>
      </c>
      <c r="F20" s="67">
        <v>100</v>
      </c>
      <c r="G20" s="67">
        <v>105</v>
      </c>
      <c r="H20" s="67">
        <v>107</v>
      </c>
      <c r="I20" s="67">
        <v>109</v>
      </c>
      <c r="J20" s="67">
        <v>90</v>
      </c>
      <c r="K20" s="67">
        <v>126.4</v>
      </c>
      <c r="L20" s="90">
        <v>163.4</v>
      </c>
      <c r="M20" s="67">
        <v>163.4</v>
      </c>
      <c r="N20" s="222">
        <v>163.4</v>
      </c>
      <c r="O20" s="222">
        <v>163.4</v>
      </c>
      <c r="P20" s="222">
        <v>163.4</v>
      </c>
    </row>
    <row r="21" spans="1:98" s="148" customFormat="1" ht="49.5" customHeight="1">
      <c r="A21" s="40" t="s">
        <v>12</v>
      </c>
      <c r="B21" s="67">
        <v>1</v>
      </c>
      <c r="C21" s="67">
        <v>8</v>
      </c>
      <c r="D21" s="67" t="s">
        <v>198</v>
      </c>
      <c r="E21" s="67" t="s">
        <v>99</v>
      </c>
      <c r="F21" s="67">
        <v>116</v>
      </c>
      <c r="G21" s="67">
        <v>117</v>
      </c>
      <c r="H21" s="67">
        <v>117</v>
      </c>
      <c r="I21" s="67">
        <v>118</v>
      </c>
      <c r="J21" s="67">
        <v>118</v>
      </c>
      <c r="K21" s="67">
        <v>91.6</v>
      </c>
      <c r="L21" s="90">
        <v>119</v>
      </c>
      <c r="M21" s="67">
        <v>119</v>
      </c>
      <c r="N21" s="222">
        <v>119</v>
      </c>
      <c r="O21" s="222">
        <v>119</v>
      </c>
      <c r="P21" s="222">
        <v>119</v>
      </c>
    </row>
    <row r="22" spans="1:98" ht="31.5" customHeight="1">
      <c r="A22" s="40" t="s">
        <v>12</v>
      </c>
      <c r="B22" s="67">
        <v>1</v>
      </c>
      <c r="C22" s="67">
        <v>9</v>
      </c>
      <c r="D22" s="67" t="s">
        <v>178</v>
      </c>
      <c r="E22" s="67" t="s">
        <v>175</v>
      </c>
      <c r="F22" s="67">
        <v>4.5999999999999996</v>
      </c>
      <c r="G22" s="67">
        <v>4.6500000000000004</v>
      </c>
      <c r="H22" s="67">
        <v>4.74</v>
      </c>
      <c r="I22" s="67">
        <v>4.83</v>
      </c>
      <c r="J22" s="67">
        <v>4.83</v>
      </c>
      <c r="K22" s="67">
        <v>0</v>
      </c>
      <c r="L22" s="90">
        <v>0</v>
      </c>
      <c r="M22" s="67">
        <v>0</v>
      </c>
      <c r="N22" s="222">
        <v>0</v>
      </c>
      <c r="O22" s="222">
        <v>0</v>
      </c>
      <c r="P22" s="222">
        <v>0</v>
      </c>
    </row>
    <row r="23" spans="1:98" ht="42.75" customHeight="1">
      <c r="A23" s="40" t="s">
        <v>12</v>
      </c>
      <c r="B23" s="67">
        <v>1</v>
      </c>
      <c r="C23" s="67">
        <v>10</v>
      </c>
      <c r="D23" s="67" t="s">
        <v>184</v>
      </c>
      <c r="E23" s="67" t="s">
        <v>99</v>
      </c>
      <c r="F23" s="67">
        <v>100</v>
      </c>
      <c r="G23" s="67">
        <v>101</v>
      </c>
      <c r="H23" s="67">
        <v>103</v>
      </c>
      <c r="I23" s="67">
        <v>105</v>
      </c>
      <c r="J23" s="67">
        <v>105</v>
      </c>
      <c r="K23" s="67">
        <v>0</v>
      </c>
      <c r="L23" s="90">
        <v>0</v>
      </c>
      <c r="M23" s="67">
        <v>0</v>
      </c>
      <c r="N23" s="222">
        <v>0</v>
      </c>
      <c r="O23" s="222">
        <v>0</v>
      </c>
      <c r="P23" s="222">
        <v>0</v>
      </c>
    </row>
    <row r="24" spans="1:98" ht="29.25" customHeight="1">
      <c r="A24" s="40" t="s">
        <v>12</v>
      </c>
      <c r="B24" s="67">
        <v>1</v>
      </c>
      <c r="C24" s="67">
        <v>11</v>
      </c>
      <c r="D24" s="67" t="s">
        <v>180</v>
      </c>
      <c r="E24" s="67" t="s">
        <v>175</v>
      </c>
      <c r="F24" s="68">
        <v>4</v>
      </c>
      <c r="G24" s="67">
        <v>4.07</v>
      </c>
      <c r="H24" s="67">
        <v>4.1399999999999997</v>
      </c>
      <c r="I24" s="67">
        <v>4.3499999999999996</v>
      </c>
      <c r="J24" s="67">
        <v>4.58</v>
      </c>
      <c r="K24" s="67">
        <v>4.8499999999999996</v>
      </c>
      <c r="L24" s="90">
        <v>5.21</v>
      </c>
      <c r="M24" s="67">
        <v>5.21</v>
      </c>
      <c r="N24" s="222">
        <v>5.21</v>
      </c>
      <c r="O24" s="222">
        <v>5.21</v>
      </c>
      <c r="P24" s="222">
        <v>5.21</v>
      </c>
    </row>
    <row r="25" spans="1:98" ht="41.25" customHeight="1">
      <c r="A25" s="40" t="s">
        <v>12</v>
      </c>
      <c r="B25" s="67">
        <v>1</v>
      </c>
      <c r="C25" s="67">
        <v>12</v>
      </c>
      <c r="D25" s="67" t="s">
        <v>185</v>
      </c>
      <c r="E25" s="67" t="s">
        <v>99</v>
      </c>
      <c r="F25" s="67">
        <v>100</v>
      </c>
      <c r="G25" s="67">
        <v>101.79</v>
      </c>
      <c r="H25" s="67">
        <v>103.57</v>
      </c>
      <c r="I25" s="67">
        <v>108.93</v>
      </c>
      <c r="J25" s="67">
        <v>114.5</v>
      </c>
      <c r="K25" s="67">
        <v>121.25</v>
      </c>
      <c r="L25" s="90">
        <v>130.25</v>
      </c>
      <c r="M25" s="67">
        <v>130.25</v>
      </c>
      <c r="N25" s="222">
        <v>130.25</v>
      </c>
      <c r="O25" s="222">
        <v>130.25</v>
      </c>
      <c r="P25" s="222">
        <v>130.25</v>
      </c>
    </row>
    <row r="26" spans="1:98" ht="38.25" customHeight="1">
      <c r="A26" s="40" t="s">
        <v>12</v>
      </c>
      <c r="B26" s="67">
        <v>1</v>
      </c>
      <c r="C26" s="67">
        <v>13</v>
      </c>
      <c r="D26" s="67" t="s">
        <v>101</v>
      </c>
      <c r="E26" s="67" t="s">
        <v>99</v>
      </c>
      <c r="F26" s="67">
        <v>100</v>
      </c>
      <c r="G26" s="67">
        <v>101.75</v>
      </c>
      <c r="H26" s="67">
        <v>103.57</v>
      </c>
      <c r="I26" s="67">
        <v>105.91</v>
      </c>
      <c r="J26" s="67">
        <v>108.24</v>
      </c>
      <c r="K26" s="67">
        <v>110.73</v>
      </c>
      <c r="L26" s="90">
        <v>115.01</v>
      </c>
      <c r="M26" s="67">
        <v>115.01</v>
      </c>
      <c r="N26" s="222">
        <v>115.01</v>
      </c>
      <c r="O26" s="222">
        <v>115.01</v>
      </c>
      <c r="P26" s="222">
        <v>115.01</v>
      </c>
    </row>
    <row r="27" spans="1:98" ht="15.75">
      <c r="A27" s="40" t="s">
        <v>12</v>
      </c>
      <c r="B27" s="67">
        <v>2</v>
      </c>
      <c r="C27" s="69"/>
      <c r="D27" s="239" t="s">
        <v>57</v>
      </c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</row>
    <row r="28" spans="1:98" ht="30" customHeight="1">
      <c r="A28" s="40" t="s">
        <v>12</v>
      </c>
      <c r="B28" s="67">
        <v>2</v>
      </c>
      <c r="C28" s="67">
        <v>1</v>
      </c>
      <c r="D28" s="67" t="s">
        <v>181</v>
      </c>
      <c r="E28" s="67" t="s">
        <v>99</v>
      </c>
      <c r="F28" s="67">
        <v>114.29</v>
      </c>
      <c r="G28" s="67">
        <v>114.29</v>
      </c>
      <c r="H28" s="67">
        <v>114.29</v>
      </c>
      <c r="I28" s="67">
        <v>100</v>
      </c>
      <c r="J28" s="67">
        <v>100</v>
      </c>
      <c r="K28" s="67">
        <v>100</v>
      </c>
      <c r="L28" s="90">
        <v>100</v>
      </c>
      <c r="M28" s="67">
        <v>100</v>
      </c>
      <c r="N28" s="222">
        <v>100</v>
      </c>
      <c r="O28" s="222">
        <v>100</v>
      </c>
      <c r="P28" s="222">
        <v>100</v>
      </c>
    </row>
    <row r="29" spans="1:98" ht="30.75" customHeight="1">
      <c r="A29" s="40" t="s">
        <v>12</v>
      </c>
      <c r="B29" s="67">
        <v>2</v>
      </c>
      <c r="C29" s="67">
        <v>2</v>
      </c>
      <c r="D29" s="67" t="s">
        <v>179</v>
      </c>
      <c r="E29" s="67" t="s">
        <v>175</v>
      </c>
      <c r="F29" s="67">
        <v>333.26</v>
      </c>
      <c r="G29" s="67">
        <v>336.59</v>
      </c>
      <c r="H29" s="67">
        <v>345.92</v>
      </c>
      <c r="I29" s="67">
        <v>355.26</v>
      </c>
      <c r="J29" s="67">
        <v>421.8</v>
      </c>
      <c r="K29" s="67">
        <v>463.9</v>
      </c>
      <c r="L29" s="90">
        <v>506</v>
      </c>
      <c r="M29" s="67">
        <v>506</v>
      </c>
      <c r="N29" s="222">
        <v>506</v>
      </c>
      <c r="O29" s="222">
        <v>506</v>
      </c>
      <c r="P29" s="222">
        <v>506</v>
      </c>
    </row>
    <row r="30" spans="1:98" ht="37.5" customHeight="1">
      <c r="A30" s="40" t="s">
        <v>12</v>
      </c>
      <c r="B30" s="67">
        <v>2</v>
      </c>
      <c r="C30" s="67">
        <v>3</v>
      </c>
      <c r="D30" s="67" t="s">
        <v>186</v>
      </c>
      <c r="E30" s="67" t="s">
        <v>99</v>
      </c>
      <c r="F30" s="67">
        <v>100</v>
      </c>
      <c r="G30" s="67">
        <v>101</v>
      </c>
      <c r="H30" s="67">
        <v>103.8</v>
      </c>
      <c r="I30" s="147">
        <v>106.6</v>
      </c>
      <c r="J30" s="147">
        <v>126.5</v>
      </c>
      <c r="K30" s="147">
        <v>139.19999999999999</v>
      </c>
      <c r="L30" s="188">
        <v>151.80000000000001</v>
      </c>
      <c r="M30" s="147">
        <v>151.80000000000001</v>
      </c>
      <c r="N30" s="223">
        <v>151.80000000000001</v>
      </c>
      <c r="O30" s="223">
        <v>151.80000000000001</v>
      </c>
      <c r="P30" s="223">
        <v>151.80000000000001</v>
      </c>
    </row>
    <row r="31" spans="1:98" ht="32.25" customHeight="1">
      <c r="A31" s="40" t="s">
        <v>12</v>
      </c>
      <c r="B31" s="67">
        <v>2</v>
      </c>
      <c r="C31" s="67">
        <v>4</v>
      </c>
      <c r="D31" s="67" t="s">
        <v>188</v>
      </c>
      <c r="E31" s="67" t="s">
        <v>99</v>
      </c>
      <c r="F31" s="67">
        <v>3.8</v>
      </c>
      <c r="G31" s="67">
        <v>3.8</v>
      </c>
      <c r="H31" s="67">
        <v>3.8</v>
      </c>
      <c r="I31" s="67">
        <v>3.8</v>
      </c>
      <c r="J31" s="67">
        <v>4.5</v>
      </c>
      <c r="K31" s="67">
        <v>4.5</v>
      </c>
      <c r="L31" s="90">
        <v>4.5</v>
      </c>
      <c r="M31" s="67">
        <v>4.5</v>
      </c>
      <c r="N31" s="222">
        <v>4.5</v>
      </c>
      <c r="O31" s="222">
        <v>4.5</v>
      </c>
      <c r="P31" s="222">
        <v>4.5</v>
      </c>
    </row>
    <row r="32" spans="1:98" s="148" customFormat="1" ht="21" customHeight="1">
      <c r="A32" s="40" t="s">
        <v>12</v>
      </c>
      <c r="B32" s="67">
        <v>2</v>
      </c>
      <c r="C32" s="67">
        <v>5</v>
      </c>
      <c r="D32" s="67" t="s">
        <v>102</v>
      </c>
      <c r="E32" s="67" t="s">
        <v>103</v>
      </c>
      <c r="F32" s="70">
        <v>763000</v>
      </c>
      <c r="G32" s="70">
        <v>763200</v>
      </c>
      <c r="H32" s="70">
        <v>763400</v>
      </c>
      <c r="I32" s="70">
        <v>763600</v>
      </c>
      <c r="J32" s="70">
        <v>684007</v>
      </c>
      <c r="K32" s="70">
        <v>732307</v>
      </c>
      <c r="L32" s="227">
        <v>764200</v>
      </c>
      <c r="M32" s="70">
        <v>764400</v>
      </c>
      <c r="N32" s="224">
        <v>764400</v>
      </c>
      <c r="O32" s="224">
        <v>764400</v>
      </c>
      <c r="P32" s="224">
        <v>764400</v>
      </c>
    </row>
    <row r="33" spans="1:16" s="148" customFormat="1" ht="20.25" customHeight="1">
      <c r="A33" s="40" t="s">
        <v>12</v>
      </c>
      <c r="B33" s="67">
        <v>2</v>
      </c>
      <c r="C33" s="67">
        <v>6</v>
      </c>
      <c r="D33" s="67" t="s">
        <v>104</v>
      </c>
      <c r="E33" s="67" t="s">
        <v>103</v>
      </c>
      <c r="F33" s="70">
        <v>37700</v>
      </c>
      <c r="G33" s="70">
        <v>37800</v>
      </c>
      <c r="H33" s="70">
        <v>37900</v>
      </c>
      <c r="I33" s="70">
        <v>38000</v>
      </c>
      <c r="J33" s="70">
        <v>37937</v>
      </c>
      <c r="K33" s="70">
        <v>37937</v>
      </c>
      <c r="L33" s="227">
        <v>38300</v>
      </c>
      <c r="M33" s="70">
        <v>38300</v>
      </c>
      <c r="N33" s="224">
        <v>38300</v>
      </c>
      <c r="O33" s="224">
        <v>38300</v>
      </c>
      <c r="P33" s="224">
        <v>38300</v>
      </c>
    </row>
    <row r="34" spans="1:16" s="148" customFormat="1" ht="19.5" customHeight="1">
      <c r="A34" s="40" t="s">
        <v>12</v>
      </c>
      <c r="B34" s="67">
        <v>2</v>
      </c>
      <c r="C34" s="67">
        <v>7</v>
      </c>
      <c r="D34" s="67" t="s">
        <v>105</v>
      </c>
      <c r="E34" s="67" t="s">
        <v>103</v>
      </c>
      <c r="F34" s="67">
        <v>1500</v>
      </c>
      <c r="G34" s="67">
        <v>1500</v>
      </c>
      <c r="H34" s="67">
        <v>1500</v>
      </c>
      <c r="I34" s="67">
        <v>1500</v>
      </c>
      <c r="J34" s="67">
        <v>5041</v>
      </c>
      <c r="K34" s="67">
        <v>5041</v>
      </c>
      <c r="L34" s="90">
        <v>5041</v>
      </c>
      <c r="M34" s="67">
        <v>5041</v>
      </c>
      <c r="N34" s="222">
        <v>5041</v>
      </c>
      <c r="O34" s="222">
        <v>5041</v>
      </c>
      <c r="P34" s="222">
        <v>5041</v>
      </c>
    </row>
    <row r="35" spans="1:16" s="148" customFormat="1" ht="15.75" customHeight="1">
      <c r="A35" s="40" t="s">
        <v>12</v>
      </c>
      <c r="B35" s="67">
        <v>3</v>
      </c>
      <c r="C35" s="149"/>
      <c r="D35" s="239" t="s">
        <v>59</v>
      </c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</row>
    <row r="36" spans="1:16" s="148" customFormat="1" ht="54" customHeight="1">
      <c r="A36" s="40" t="s">
        <v>12</v>
      </c>
      <c r="B36" s="67">
        <v>3</v>
      </c>
      <c r="C36" s="67">
        <v>1</v>
      </c>
      <c r="D36" s="67" t="s">
        <v>106</v>
      </c>
      <c r="E36" s="67" t="s">
        <v>99</v>
      </c>
      <c r="F36" s="67">
        <v>22</v>
      </c>
      <c r="G36" s="67">
        <v>23</v>
      </c>
      <c r="H36" s="67">
        <v>23.5</v>
      </c>
      <c r="I36" s="67">
        <v>23.5</v>
      </c>
      <c r="J36" s="67">
        <v>26</v>
      </c>
      <c r="K36" s="67">
        <v>26</v>
      </c>
      <c r="L36" s="90">
        <v>26.3</v>
      </c>
      <c r="M36" s="67">
        <v>26.3</v>
      </c>
      <c r="N36" s="222">
        <v>26.3</v>
      </c>
      <c r="O36" s="222">
        <v>26.3</v>
      </c>
      <c r="P36" s="222">
        <v>26.3</v>
      </c>
    </row>
    <row r="37" spans="1:16" ht="24" customHeight="1">
      <c r="A37" s="40" t="s">
        <v>12</v>
      </c>
      <c r="B37" s="67">
        <v>3</v>
      </c>
      <c r="C37" s="67">
        <v>2</v>
      </c>
      <c r="D37" s="67" t="s">
        <v>107</v>
      </c>
      <c r="E37" s="67" t="s">
        <v>103</v>
      </c>
      <c r="F37" s="67">
        <v>72</v>
      </c>
      <c r="G37" s="67">
        <v>72</v>
      </c>
      <c r="H37" s="67">
        <v>72</v>
      </c>
      <c r="I37" s="67">
        <v>72</v>
      </c>
      <c r="J37" s="67">
        <v>72</v>
      </c>
      <c r="K37" s="67">
        <v>72</v>
      </c>
      <c r="L37" s="90">
        <v>72</v>
      </c>
      <c r="M37" s="67">
        <v>72</v>
      </c>
      <c r="N37" s="222">
        <v>72</v>
      </c>
      <c r="O37" s="222">
        <v>72</v>
      </c>
      <c r="P37" s="222">
        <v>72</v>
      </c>
    </row>
    <row r="38" spans="1:16" ht="27.75" customHeight="1">
      <c r="A38" s="40" t="s">
        <v>12</v>
      </c>
      <c r="B38" s="67">
        <v>3</v>
      </c>
      <c r="C38" s="67">
        <v>3</v>
      </c>
      <c r="D38" s="71" t="s">
        <v>388</v>
      </c>
      <c r="E38" s="67" t="s">
        <v>175</v>
      </c>
      <c r="F38" s="67">
        <v>23</v>
      </c>
      <c r="G38" s="67">
        <v>23.46</v>
      </c>
      <c r="H38" s="67">
        <v>24.06</v>
      </c>
      <c r="I38" s="67">
        <v>24.66</v>
      </c>
      <c r="J38" s="67">
        <v>25.25</v>
      </c>
      <c r="K38" s="67">
        <v>25.85</v>
      </c>
      <c r="L38" s="90">
        <v>25.85</v>
      </c>
      <c r="M38" s="67">
        <v>26.45</v>
      </c>
      <c r="N38" s="222">
        <v>26.45</v>
      </c>
      <c r="O38" s="222">
        <v>26.45</v>
      </c>
      <c r="P38" s="222">
        <v>26.45</v>
      </c>
    </row>
    <row r="39" spans="1:16" ht="43.5" customHeight="1">
      <c r="A39" s="40" t="s">
        <v>12</v>
      </c>
      <c r="B39" s="67">
        <v>3</v>
      </c>
      <c r="C39" s="67">
        <v>4</v>
      </c>
      <c r="D39" s="71" t="s">
        <v>187</v>
      </c>
      <c r="E39" s="67" t="s">
        <v>99</v>
      </c>
      <c r="F39" s="67">
        <v>100</v>
      </c>
      <c r="G39" s="67">
        <v>102</v>
      </c>
      <c r="H39" s="67">
        <v>104.6</v>
      </c>
      <c r="I39" s="67">
        <v>107.2</v>
      </c>
      <c r="J39" s="67">
        <v>109.8</v>
      </c>
      <c r="K39" s="67">
        <v>112.4</v>
      </c>
      <c r="L39" s="90">
        <v>112.39</v>
      </c>
      <c r="M39" s="67">
        <v>115</v>
      </c>
      <c r="N39" s="222">
        <v>115</v>
      </c>
      <c r="O39" s="222">
        <v>115</v>
      </c>
      <c r="P39" s="222">
        <v>115</v>
      </c>
    </row>
    <row r="40" spans="1:16" ht="15" customHeight="1">
      <c r="A40" s="40" t="s">
        <v>12</v>
      </c>
      <c r="B40" s="67">
        <v>4</v>
      </c>
      <c r="C40" s="67"/>
      <c r="D40" s="239" t="s">
        <v>44</v>
      </c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</row>
    <row r="41" spans="1:16" ht="75.75" customHeight="1">
      <c r="A41" s="40" t="s">
        <v>12</v>
      </c>
      <c r="B41" s="67">
        <v>4</v>
      </c>
      <c r="C41" s="67">
        <v>1</v>
      </c>
      <c r="D41" s="67" t="s">
        <v>108</v>
      </c>
      <c r="E41" s="67" t="s">
        <v>99</v>
      </c>
      <c r="F41" s="67">
        <v>60</v>
      </c>
      <c r="G41" s="67">
        <v>54.54</v>
      </c>
      <c r="H41" s="90">
        <v>54.54</v>
      </c>
      <c r="I41" s="91">
        <v>63.63</v>
      </c>
      <c r="J41" s="91">
        <v>63.6</v>
      </c>
      <c r="K41" s="90">
        <v>54.5</v>
      </c>
      <c r="L41" s="90">
        <v>54.5</v>
      </c>
      <c r="M41" s="90">
        <v>54.5</v>
      </c>
      <c r="N41" s="222">
        <v>54.5</v>
      </c>
      <c r="O41" s="222">
        <v>54.5</v>
      </c>
      <c r="P41" s="222">
        <v>54.5</v>
      </c>
    </row>
    <row r="42" spans="1:16" ht="15" customHeight="1">
      <c r="A42" s="40" t="s">
        <v>12</v>
      </c>
      <c r="B42" s="67">
        <v>5</v>
      </c>
      <c r="C42" s="67"/>
      <c r="D42" s="243" t="s">
        <v>68</v>
      </c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</row>
    <row r="43" spans="1:16" ht="64.5" customHeight="1">
      <c r="A43" s="40" t="s">
        <v>12</v>
      </c>
      <c r="B43" s="67">
        <v>5</v>
      </c>
      <c r="C43" s="67">
        <v>1</v>
      </c>
      <c r="D43" s="67" t="s">
        <v>109</v>
      </c>
      <c r="E43" s="67" t="s">
        <v>14</v>
      </c>
      <c r="F43" s="67" t="s">
        <v>110</v>
      </c>
      <c r="G43" s="67">
        <v>5</v>
      </c>
      <c r="H43" s="67">
        <v>10</v>
      </c>
      <c r="I43" s="67">
        <v>15</v>
      </c>
      <c r="J43" s="67">
        <v>55</v>
      </c>
      <c r="K43" s="67">
        <v>72.8</v>
      </c>
      <c r="L43" s="90">
        <v>60</v>
      </c>
      <c r="M43" s="67">
        <v>60</v>
      </c>
      <c r="N43" s="222">
        <v>60</v>
      </c>
      <c r="O43" s="222">
        <v>60</v>
      </c>
      <c r="P43" s="222">
        <v>60</v>
      </c>
    </row>
    <row r="44" spans="1:16" ht="54.75" customHeight="1">
      <c r="A44" s="40" t="s">
        <v>12</v>
      </c>
      <c r="B44" s="67">
        <v>5</v>
      </c>
      <c r="C44" s="67">
        <v>2</v>
      </c>
      <c r="D44" s="67" t="s">
        <v>261</v>
      </c>
      <c r="E44" s="67" t="s">
        <v>99</v>
      </c>
      <c r="F44" s="67">
        <v>100</v>
      </c>
      <c r="G44" s="67">
        <v>100</v>
      </c>
      <c r="H44" s="67">
        <v>100</v>
      </c>
      <c r="I44" s="67">
        <v>100</v>
      </c>
      <c r="J44" s="67">
        <v>100</v>
      </c>
      <c r="K44" s="67">
        <v>86.66</v>
      </c>
      <c r="L44" s="90">
        <v>100</v>
      </c>
      <c r="M44" s="67">
        <v>100</v>
      </c>
      <c r="N44" s="222">
        <v>100</v>
      </c>
      <c r="O44" s="222">
        <v>100</v>
      </c>
      <c r="P44" s="222">
        <v>100</v>
      </c>
    </row>
    <row r="45" spans="1:16" ht="53.25" customHeight="1">
      <c r="A45" s="40" t="s">
        <v>12</v>
      </c>
      <c r="B45" s="67">
        <v>5</v>
      </c>
      <c r="C45" s="67">
        <v>3</v>
      </c>
      <c r="D45" s="67" t="s">
        <v>111</v>
      </c>
      <c r="E45" s="67" t="s">
        <v>99</v>
      </c>
      <c r="F45" s="67">
        <v>90</v>
      </c>
      <c r="G45" s="67">
        <v>90</v>
      </c>
      <c r="H45" s="67">
        <v>90</v>
      </c>
      <c r="I45" s="67">
        <v>91</v>
      </c>
      <c r="J45" s="67">
        <v>93</v>
      </c>
      <c r="K45" s="67">
        <v>90</v>
      </c>
      <c r="L45" s="90">
        <v>93</v>
      </c>
      <c r="M45" s="67">
        <v>93</v>
      </c>
      <c r="N45" s="222">
        <v>93</v>
      </c>
      <c r="O45" s="222">
        <v>93</v>
      </c>
      <c r="P45" s="222">
        <v>93</v>
      </c>
    </row>
    <row r="46" spans="1:16" s="148" customFormat="1" ht="31.5" customHeight="1">
      <c r="A46" s="40" t="s">
        <v>12</v>
      </c>
      <c r="B46" s="67">
        <v>5</v>
      </c>
      <c r="C46" s="67">
        <v>4</v>
      </c>
      <c r="D46" s="67" t="s">
        <v>112</v>
      </c>
      <c r="E46" s="67" t="s">
        <v>14</v>
      </c>
      <c r="F46" s="67" t="s">
        <v>110</v>
      </c>
      <c r="G46" s="67">
        <v>20</v>
      </c>
      <c r="H46" s="67">
        <v>40</v>
      </c>
      <c r="I46" s="67">
        <v>60</v>
      </c>
      <c r="J46" s="67">
        <v>118</v>
      </c>
      <c r="K46" s="67">
        <v>60</v>
      </c>
      <c r="L46" s="90">
        <v>80</v>
      </c>
      <c r="M46" s="67">
        <v>80</v>
      </c>
      <c r="N46" s="222">
        <v>90</v>
      </c>
      <c r="O46" s="222">
        <v>90</v>
      </c>
      <c r="P46" s="222">
        <v>100</v>
      </c>
    </row>
    <row r="47" spans="1:16" ht="63.75" customHeight="1">
      <c r="A47" s="40" t="s">
        <v>12</v>
      </c>
      <c r="B47" s="67">
        <v>5</v>
      </c>
      <c r="C47" s="67">
        <v>5</v>
      </c>
      <c r="D47" s="67" t="s">
        <v>189</v>
      </c>
      <c r="E47" s="67" t="s">
        <v>99</v>
      </c>
      <c r="F47" s="67">
        <v>41.17</v>
      </c>
      <c r="G47" s="67">
        <v>41.17</v>
      </c>
      <c r="H47" s="67">
        <v>41.17</v>
      </c>
      <c r="I47" s="90">
        <v>41.17</v>
      </c>
      <c r="J47" s="90">
        <v>35.293999999999997</v>
      </c>
      <c r="K47" s="90">
        <v>29.41</v>
      </c>
      <c r="L47" s="90">
        <v>29.41</v>
      </c>
      <c r="M47" s="90">
        <v>29.41</v>
      </c>
      <c r="N47" s="90">
        <v>29.41</v>
      </c>
      <c r="O47" s="90">
        <v>29.41</v>
      </c>
      <c r="P47" s="90">
        <v>29.41</v>
      </c>
    </row>
    <row r="48" spans="1:16" s="77" customFormat="1" ht="35.25" customHeight="1">
      <c r="A48" s="40" t="s">
        <v>12</v>
      </c>
      <c r="B48" s="67">
        <v>5</v>
      </c>
      <c r="C48" s="67">
        <v>6</v>
      </c>
      <c r="D48" s="67" t="s">
        <v>263</v>
      </c>
      <c r="E48" s="67" t="s">
        <v>262</v>
      </c>
      <c r="F48" s="67">
        <v>30.7</v>
      </c>
      <c r="G48" s="67">
        <v>30.7</v>
      </c>
      <c r="H48" s="67">
        <v>30.49</v>
      </c>
      <c r="I48" s="90">
        <v>30.84</v>
      </c>
      <c r="J48" s="90">
        <v>34.07</v>
      </c>
      <c r="K48" s="90">
        <v>35.119999999999997</v>
      </c>
      <c r="L48" s="90">
        <v>42.168999999999997</v>
      </c>
      <c r="M48" s="90">
        <v>44.91</v>
      </c>
      <c r="N48" s="222">
        <v>44.91</v>
      </c>
      <c r="O48" s="222">
        <v>44.91</v>
      </c>
      <c r="P48" s="222">
        <v>44.91</v>
      </c>
    </row>
    <row r="49" spans="1:16" s="77" customFormat="1" ht="42.75" customHeight="1">
      <c r="A49" s="40" t="s">
        <v>12</v>
      </c>
      <c r="B49" s="67">
        <v>5</v>
      </c>
      <c r="C49" s="67">
        <v>7</v>
      </c>
      <c r="D49" s="67" t="s">
        <v>267</v>
      </c>
      <c r="E49" s="67" t="s">
        <v>99</v>
      </c>
      <c r="F49" s="90" t="s">
        <v>110</v>
      </c>
      <c r="G49" s="67">
        <v>76</v>
      </c>
      <c r="H49" s="90" t="s">
        <v>110</v>
      </c>
      <c r="I49" s="90" t="s">
        <v>110</v>
      </c>
      <c r="J49" s="90">
        <v>89.284000000000006</v>
      </c>
      <c r="K49" s="90"/>
      <c r="L49" s="90"/>
      <c r="M49" s="90">
        <v>90</v>
      </c>
      <c r="N49" s="222" t="s">
        <v>110</v>
      </c>
      <c r="O49" s="222" t="s">
        <v>110</v>
      </c>
      <c r="P49" s="222">
        <v>91</v>
      </c>
    </row>
    <row r="50" spans="1:16" s="77" customFormat="1" ht="15.75" customHeight="1">
      <c r="A50" s="40" t="s">
        <v>43</v>
      </c>
      <c r="B50" s="67">
        <v>6</v>
      </c>
      <c r="C50" s="67"/>
      <c r="D50" s="239" t="s">
        <v>243</v>
      </c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</row>
    <row r="51" spans="1:16" s="77" customFormat="1" ht="62.25" customHeight="1">
      <c r="A51" s="40" t="s">
        <v>43</v>
      </c>
      <c r="B51" s="67">
        <v>6</v>
      </c>
      <c r="C51" s="67">
        <v>1</v>
      </c>
      <c r="D51" s="67" t="s">
        <v>259</v>
      </c>
      <c r="E51" s="67" t="s">
        <v>252</v>
      </c>
      <c r="F51" s="67" t="s">
        <v>110</v>
      </c>
      <c r="G51" s="67" t="s">
        <v>110</v>
      </c>
      <c r="H51" s="67" t="s">
        <v>110</v>
      </c>
      <c r="I51" s="67" t="s">
        <v>110</v>
      </c>
      <c r="J51" s="67">
        <v>100</v>
      </c>
      <c r="K51" s="67">
        <v>100</v>
      </c>
      <c r="L51" s="90">
        <v>120</v>
      </c>
      <c r="M51" s="67">
        <v>130</v>
      </c>
      <c r="N51" s="222">
        <v>130</v>
      </c>
      <c r="O51" s="222">
        <v>130</v>
      </c>
      <c r="P51" s="222">
        <v>130</v>
      </c>
    </row>
    <row r="52" spans="1:16" s="77" customFormat="1" ht="66" customHeight="1">
      <c r="A52" s="40" t="s">
        <v>43</v>
      </c>
      <c r="B52" s="67">
        <v>6</v>
      </c>
      <c r="C52" s="67">
        <v>2</v>
      </c>
      <c r="D52" s="67" t="s">
        <v>253</v>
      </c>
      <c r="E52" s="67" t="s">
        <v>103</v>
      </c>
      <c r="F52" s="67">
        <v>0</v>
      </c>
      <c r="G52" s="67">
        <v>0</v>
      </c>
      <c r="H52" s="67">
        <v>0</v>
      </c>
      <c r="I52" s="67">
        <v>0</v>
      </c>
      <c r="J52" s="188">
        <v>0</v>
      </c>
      <c r="K52" s="188">
        <v>1</v>
      </c>
      <c r="L52" s="188">
        <v>1</v>
      </c>
      <c r="M52" s="188">
        <v>1</v>
      </c>
      <c r="N52" s="222">
        <v>1</v>
      </c>
      <c r="O52" s="222">
        <v>1</v>
      </c>
      <c r="P52" s="222">
        <v>1</v>
      </c>
    </row>
    <row r="53" spans="1:16" ht="41.25" customHeight="1">
      <c r="A53" s="40" t="s">
        <v>43</v>
      </c>
      <c r="B53" s="67">
        <v>6</v>
      </c>
      <c r="C53" s="67">
        <v>3</v>
      </c>
      <c r="D53" s="67" t="s">
        <v>254</v>
      </c>
      <c r="E53" s="67" t="s">
        <v>103</v>
      </c>
      <c r="F53" s="67">
        <v>0</v>
      </c>
      <c r="G53" s="67">
        <v>0</v>
      </c>
      <c r="H53" s="67">
        <v>0</v>
      </c>
      <c r="I53" s="67">
        <v>0</v>
      </c>
      <c r="J53" s="67">
        <v>10</v>
      </c>
      <c r="K53" s="67">
        <v>10</v>
      </c>
      <c r="L53" s="90">
        <v>12</v>
      </c>
      <c r="M53" s="67">
        <v>13</v>
      </c>
      <c r="N53" s="222">
        <v>13</v>
      </c>
      <c r="O53" s="222">
        <v>13</v>
      </c>
      <c r="P53" s="222">
        <v>13</v>
      </c>
    </row>
    <row r="54" spans="1:16">
      <c r="P54" s="234" t="s">
        <v>396</v>
      </c>
    </row>
  </sheetData>
  <mergeCells count="18">
    <mergeCell ref="A7:P7"/>
    <mergeCell ref="A9:P9"/>
    <mergeCell ref="A8:P8"/>
    <mergeCell ref="K2:P2"/>
    <mergeCell ref="K1:P1"/>
    <mergeCell ref="L3:P3"/>
    <mergeCell ref="L4:P4"/>
    <mergeCell ref="L5:P5"/>
    <mergeCell ref="D27:P27"/>
    <mergeCell ref="D35:P35"/>
    <mergeCell ref="D40:P40"/>
    <mergeCell ref="D42:P42"/>
    <mergeCell ref="D50:P50"/>
    <mergeCell ref="A10:B11"/>
    <mergeCell ref="D10:D12"/>
    <mergeCell ref="E10:E12"/>
    <mergeCell ref="F10:P10"/>
    <mergeCell ref="D13:P13"/>
  </mergeCells>
  <pageMargins left="0.31" right="0.28000000000000003" top="0.27" bottom="0.2" header="0.26" footer="0.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7"/>
  <sheetViews>
    <sheetView topLeftCell="A65" workbookViewId="0">
      <selection sqref="A1:I71"/>
    </sheetView>
  </sheetViews>
  <sheetFormatPr defaultRowHeight="15"/>
  <cols>
    <col min="1" max="1" width="3.7109375" style="184" customWidth="1"/>
    <col min="2" max="2" width="5.5703125" style="184" customWidth="1"/>
    <col min="3" max="3" width="3.85546875" style="184" customWidth="1"/>
    <col min="4" max="4" width="4.5703125" style="184" customWidth="1"/>
    <col min="5" max="5" width="35.85546875" style="184" customWidth="1"/>
    <col min="6" max="6" width="29.28515625" style="184" customWidth="1"/>
    <col min="7" max="7" width="16.5703125" style="184" customWidth="1"/>
    <col min="8" max="8" width="57.7109375" style="184" customWidth="1"/>
    <col min="9" max="9" width="22.140625" style="50" customWidth="1"/>
    <col min="10" max="10" width="13.42578125" customWidth="1"/>
    <col min="12" max="12" width="10.140625" bestFit="1" customWidth="1"/>
  </cols>
  <sheetData>
    <row r="1" spans="1:13" s="89" customFormat="1" ht="15.75">
      <c r="A1" s="184"/>
      <c r="B1" s="184"/>
      <c r="C1" s="184"/>
      <c r="D1" s="184"/>
      <c r="E1" s="184"/>
      <c r="F1" s="184"/>
      <c r="G1" s="184"/>
      <c r="H1" s="192"/>
      <c r="I1" s="215" t="s">
        <v>369</v>
      </c>
    </row>
    <row r="2" spans="1:13" s="89" customFormat="1" ht="15.75">
      <c r="A2" s="184"/>
      <c r="B2" s="184"/>
      <c r="C2" s="184"/>
      <c r="D2" s="184"/>
      <c r="E2" s="184"/>
      <c r="F2" s="184"/>
      <c r="G2" s="184"/>
      <c r="H2" s="264" t="s">
        <v>367</v>
      </c>
      <c r="I2" s="264"/>
    </row>
    <row r="3" spans="1:13" ht="19.5" customHeight="1">
      <c r="A3" s="216"/>
      <c r="B3" s="216"/>
      <c r="C3" s="216"/>
      <c r="D3" s="216"/>
      <c r="E3" s="216"/>
      <c r="F3" s="216"/>
      <c r="I3" s="186" t="s">
        <v>398</v>
      </c>
      <c r="J3" s="47"/>
      <c r="K3" s="47"/>
    </row>
    <row r="4" spans="1:13">
      <c r="A4" s="216"/>
      <c r="B4" s="216"/>
      <c r="C4" s="216"/>
      <c r="D4" s="216"/>
      <c r="E4" s="216"/>
      <c r="F4" s="216"/>
      <c r="I4" s="186" t="s">
        <v>173</v>
      </c>
      <c r="J4" s="47"/>
      <c r="K4" s="47"/>
    </row>
    <row r="5" spans="1:13">
      <c r="A5" s="216"/>
      <c r="B5" s="216"/>
      <c r="C5" s="216"/>
      <c r="D5" s="216"/>
      <c r="E5" s="216"/>
      <c r="F5" s="216"/>
      <c r="I5" s="233" t="s">
        <v>368</v>
      </c>
      <c r="J5" s="47"/>
      <c r="K5" s="47"/>
    </row>
    <row r="6" spans="1:13">
      <c r="A6" s="216"/>
      <c r="B6" s="216"/>
      <c r="C6" s="216"/>
      <c r="D6" s="216"/>
      <c r="E6" s="216"/>
      <c r="F6" s="216"/>
      <c r="G6" s="185"/>
      <c r="J6" s="52"/>
      <c r="K6" s="48"/>
      <c r="M6" s="52"/>
    </row>
    <row r="7" spans="1:13">
      <c r="A7" s="252" t="s">
        <v>113</v>
      </c>
      <c r="B7" s="252"/>
      <c r="C7" s="252"/>
      <c r="D7" s="252"/>
      <c r="E7" s="252"/>
      <c r="F7" s="252"/>
      <c r="G7" s="252"/>
      <c r="H7" s="252"/>
      <c r="I7" s="252"/>
      <c r="J7" s="255"/>
      <c r="K7" s="255"/>
    </row>
    <row r="8" spans="1:13">
      <c r="A8" s="253" t="s">
        <v>354</v>
      </c>
      <c r="B8" s="253"/>
      <c r="C8" s="253"/>
      <c r="D8" s="253"/>
      <c r="E8" s="253"/>
      <c r="F8" s="253"/>
      <c r="G8" s="253"/>
      <c r="H8" s="253"/>
      <c r="I8" s="253"/>
      <c r="J8" s="255"/>
      <c r="K8" s="255"/>
    </row>
    <row r="9" spans="1:13" ht="22.5" customHeight="1">
      <c r="A9" s="254" t="s">
        <v>74</v>
      </c>
      <c r="B9" s="254"/>
      <c r="C9" s="254"/>
      <c r="D9" s="254"/>
      <c r="E9" s="254"/>
      <c r="F9" s="254"/>
      <c r="G9" s="254"/>
      <c r="H9" s="254"/>
      <c r="I9" s="254"/>
      <c r="J9" s="255"/>
      <c r="K9" s="255"/>
      <c r="L9" s="46"/>
    </row>
    <row r="10" spans="1:13" ht="50.25" customHeight="1">
      <c r="A10" s="256" t="s">
        <v>2</v>
      </c>
      <c r="B10" s="256"/>
      <c r="C10" s="256"/>
      <c r="D10" s="256"/>
      <c r="E10" s="265" t="s">
        <v>114</v>
      </c>
      <c r="F10" s="265" t="s">
        <v>115</v>
      </c>
      <c r="G10" s="256" t="s">
        <v>330</v>
      </c>
      <c r="H10" s="256" t="s">
        <v>116</v>
      </c>
      <c r="I10" s="257" t="s">
        <v>117</v>
      </c>
      <c r="J10" s="258"/>
      <c r="K10" s="255"/>
    </row>
    <row r="11" spans="1:13" ht="21" customHeight="1">
      <c r="A11" s="181" t="s">
        <v>118</v>
      </c>
      <c r="B11" s="181" t="s">
        <v>9</v>
      </c>
      <c r="C11" s="74" t="s">
        <v>31</v>
      </c>
      <c r="D11" s="181" t="s">
        <v>32</v>
      </c>
      <c r="E11" s="266"/>
      <c r="F11" s="266"/>
      <c r="G11" s="256"/>
      <c r="H11" s="256"/>
      <c r="I11" s="257"/>
      <c r="J11" s="258"/>
      <c r="K11" s="255"/>
    </row>
    <row r="12" spans="1:13" ht="21" customHeight="1">
      <c r="A12" s="53" t="s">
        <v>12</v>
      </c>
      <c r="B12" s="181">
        <v>1</v>
      </c>
      <c r="C12" s="181"/>
      <c r="D12" s="181"/>
      <c r="E12" s="259" t="s">
        <v>190</v>
      </c>
      <c r="F12" s="259"/>
      <c r="G12" s="259"/>
      <c r="H12" s="259"/>
      <c r="I12" s="259"/>
      <c r="J12" s="258"/>
      <c r="K12" s="255"/>
    </row>
    <row r="13" spans="1:13" ht="36" customHeight="1">
      <c r="A13" s="179" t="s">
        <v>12</v>
      </c>
      <c r="B13" s="179">
        <v>1</v>
      </c>
      <c r="C13" s="180" t="s">
        <v>41</v>
      </c>
      <c r="D13" s="179"/>
      <c r="E13" s="217" t="s">
        <v>119</v>
      </c>
      <c r="F13" s="217" t="s">
        <v>197</v>
      </c>
      <c r="G13" s="175" t="s">
        <v>370</v>
      </c>
      <c r="H13" s="175"/>
      <c r="I13" s="178"/>
      <c r="J13" s="258"/>
      <c r="K13" s="258"/>
    </row>
    <row r="14" spans="1:13" ht="40.5" customHeight="1">
      <c r="A14" s="179" t="s">
        <v>12</v>
      </c>
      <c r="B14" s="179">
        <v>1</v>
      </c>
      <c r="C14" s="180" t="s">
        <v>41</v>
      </c>
      <c r="D14" s="179">
        <v>1</v>
      </c>
      <c r="E14" s="217" t="s">
        <v>120</v>
      </c>
      <c r="F14" s="217" t="s">
        <v>197</v>
      </c>
      <c r="G14" s="175" t="s">
        <v>370</v>
      </c>
      <c r="H14" s="175" t="s">
        <v>121</v>
      </c>
      <c r="I14" s="218" t="s">
        <v>200</v>
      </c>
      <c r="J14" s="258"/>
      <c r="K14" s="258"/>
    </row>
    <row r="15" spans="1:13" ht="99" customHeight="1">
      <c r="A15" s="179" t="s">
        <v>12</v>
      </c>
      <c r="B15" s="179">
        <v>1</v>
      </c>
      <c r="C15" s="179" t="s">
        <v>41</v>
      </c>
      <c r="D15" s="179">
        <v>2</v>
      </c>
      <c r="E15" s="217" t="s">
        <v>122</v>
      </c>
      <c r="F15" s="217" t="s">
        <v>197</v>
      </c>
      <c r="G15" s="175" t="s">
        <v>370</v>
      </c>
      <c r="H15" s="175" t="s">
        <v>196</v>
      </c>
      <c r="I15" s="178"/>
      <c r="J15" s="258"/>
      <c r="K15" s="255"/>
    </row>
    <row r="16" spans="1:13" ht="50.25" customHeight="1">
      <c r="A16" s="179" t="s">
        <v>12</v>
      </c>
      <c r="B16" s="179">
        <v>1</v>
      </c>
      <c r="C16" s="180" t="s">
        <v>42</v>
      </c>
      <c r="D16" s="179"/>
      <c r="E16" s="217" t="s">
        <v>123</v>
      </c>
      <c r="F16" s="217" t="s">
        <v>197</v>
      </c>
      <c r="G16" s="175" t="s">
        <v>370</v>
      </c>
      <c r="H16" s="175"/>
      <c r="I16" s="178"/>
      <c r="J16" s="258"/>
      <c r="K16" s="255"/>
    </row>
    <row r="17" spans="1:12" ht="81.75" customHeight="1">
      <c r="A17" s="179" t="s">
        <v>12</v>
      </c>
      <c r="B17" s="179">
        <v>1</v>
      </c>
      <c r="C17" s="179" t="s">
        <v>42</v>
      </c>
      <c r="D17" s="179">
        <v>1</v>
      </c>
      <c r="E17" s="217" t="s">
        <v>124</v>
      </c>
      <c r="F17" s="217" t="s">
        <v>197</v>
      </c>
      <c r="G17" s="175" t="s">
        <v>370</v>
      </c>
      <c r="H17" s="175" t="s">
        <v>125</v>
      </c>
      <c r="I17" s="178" t="s">
        <v>201</v>
      </c>
      <c r="J17" s="258"/>
      <c r="K17" s="255"/>
    </row>
    <row r="18" spans="1:12" s="86" customFormat="1" ht="69" customHeight="1">
      <c r="A18" s="179">
        <v>3</v>
      </c>
      <c r="B18" s="179">
        <v>1</v>
      </c>
      <c r="C18" s="179">
        <v>2</v>
      </c>
      <c r="D18" s="179">
        <v>2</v>
      </c>
      <c r="E18" s="217" t="s">
        <v>61</v>
      </c>
      <c r="F18" s="175" t="s">
        <v>197</v>
      </c>
      <c r="G18" s="175" t="s">
        <v>370</v>
      </c>
      <c r="H18" s="175" t="s">
        <v>376</v>
      </c>
      <c r="I18" s="178" t="s">
        <v>202</v>
      </c>
      <c r="J18" s="84"/>
      <c r="K18" s="85"/>
    </row>
    <row r="19" spans="1:12" ht="52.5" customHeight="1">
      <c r="A19" s="179" t="s">
        <v>12</v>
      </c>
      <c r="B19" s="179">
        <v>1</v>
      </c>
      <c r="C19" s="179">
        <v>3</v>
      </c>
      <c r="D19" s="179"/>
      <c r="E19" s="217" t="s">
        <v>53</v>
      </c>
      <c r="F19" s="175" t="s">
        <v>197</v>
      </c>
      <c r="G19" s="175" t="s">
        <v>370</v>
      </c>
      <c r="H19" s="175" t="s">
        <v>377</v>
      </c>
      <c r="I19" s="88" t="s">
        <v>378</v>
      </c>
      <c r="J19" s="258"/>
      <c r="K19" s="255"/>
      <c r="L19" s="75"/>
    </row>
    <row r="20" spans="1:12" ht="24" customHeight="1">
      <c r="A20" s="181" t="s">
        <v>12</v>
      </c>
      <c r="B20" s="181">
        <v>2</v>
      </c>
      <c r="C20" s="181"/>
      <c r="D20" s="179"/>
      <c r="E20" s="259" t="s">
        <v>57</v>
      </c>
      <c r="F20" s="259"/>
      <c r="G20" s="259"/>
      <c r="H20" s="259"/>
      <c r="I20" s="259"/>
      <c r="J20" s="258"/>
      <c r="K20" s="255"/>
    </row>
    <row r="21" spans="1:12" ht="40.5" customHeight="1">
      <c r="A21" s="181" t="s">
        <v>12</v>
      </c>
      <c r="B21" s="181">
        <v>2</v>
      </c>
      <c r="C21" s="182" t="s">
        <v>41</v>
      </c>
      <c r="D21" s="179"/>
      <c r="E21" s="217" t="s">
        <v>131</v>
      </c>
      <c r="F21" s="175" t="s">
        <v>197</v>
      </c>
      <c r="G21" s="175" t="s">
        <v>370</v>
      </c>
      <c r="H21" s="175"/>
      <c r="I21" s="178"/>
      <c r="J21" s="258"/>
      <c r="K21" s="255"/>
    </row>
    <row r="22" spans="1:12" ht="78" customHeight="1">
      <c r="A22" s="179" t="s">
        <v>12</v>
      </c>
      <c r="B22" s="179">
        <v>2</v>
      </c>
      <c r="C22" s="180" t="s">
        <v>41</v>
      </c>
      <c r="D22" s="179">
        <v>1</v>
      </c>
      <c r="E22" s="217" t="s">
        <v>372</v>
      </c>
      <c r="F22" s="175" t="s">
        <v>197</v>
      </c>
      <c r="G22" s="175" t="s">
        <v>370</v>
      </c>
      <c r="H22" s="175" t="s">
        <v>390</v>
      </c>
      <c r="I22" s="178" t="s">
        <v>373</v>
      </c>
      <c r="J22" s="258"/>
      <c r="K22" s="255"/>
    </row>
    <row r="23" spans="1:12" ht="46.5" customHeight="1">
      <c r="A23" s="179" t="s">
        <v>12</v>
      </c>
      <c r="B23" s="179">
        <v>2</v>
      </c>
      <c r="C23" s="180" t="s">
        <v>41</v>
      </c>
      <c r="D23" s="179">
        <v>2</v>
      </c>
      <c r="E23" s="217" t="s">
        <v>132</v>
      </c>
      <c r="F23" s="175" t="s">
        <v>197</v>
      </c>
      <c r="G23" s="175" t="s">
        <v>370</v>
      </c>
      <c r="H23" s="175" t="s">
        <v>133</v>
      </c>
      <c r="I23" s="183"/>
      <c r="J23" s="258"/>
      <c r="K23" s="255"/>
    </row>
    <row r="24" spans="1:12" ht="51" customHeight="1">
      <c r="A24" s="179" t="s">
        <v>12</v>
      </c>
      <c r="B24" s="179">
        <v>2</v>
      </c>
      <c r="C24" s="180" t="s">
        <v>41</v>
      </c>
      <c r="D24" s="179">
        <v>3</v>
      </c>
      <c r="E24" s="217" t="s">
        <v>20</v>
      </c>
      <c r="F24" s="175" t="s">
        <v>197</v>
      </c>
      <c r="G24" s="175" t="s">
        <v>371</v>
      </c>
      <c r="H24" s="175" t="s">
        <v>134</v>
      </c>
      <c r="I24" s="178" t="s">
        <v>162</v>
      </c>
      <c r="J24" s="258"/>
      <c r="K24" s="260"/>
    </row>
    <row r="25" spans="1:12" ht="40.5" customHeight="1">
      <c r="A25" s="179" t="s">
        <v>12</v>
      </c>
      <c r="B25" s="179">
        <v>2</v>
      </c>
      <c r="C25" s="180" t="s">
        <v>42</v>
      </c>
      <c r="D25" s="179"/>
      <c r="E25" s="217" t="s">
        <v>135</v>
      </c>
      <c r="F25" s="175" t="s">
        <v>197</v>
      </c>
      <c r="G25" s="175" t="s">
        <v>370</v>
      </c>
      <c r="H25" s="175" t="s">
        <v>136</v>
      </c>
      <c r="I25" s="183" t="s">
        <v>160</v>
      </c>
      <c r="J25" s="258"/>
      <c r="K25" s="255"/>
    </row>
    <row r="26" spans="1:12" ht="90.75" customHeight="1">
      <c r="A26" s="179" t="s">
        <v>12</v>
      </c>
      <c r="B26" s="179">
        <v>2</v>
      </c>
      <c r="C26" s="180" t="s">
        <v>12</v>
      </c>
      <c r="D26" s="179"/>
      <c r="E26" s="217" t="s">
        <v>139</v>
      </c>
      <c r="F26" s="175" t="s">
        <v>197</v>
      </c>
      <c r="G26" s="175" t="s">
        <v>370</v>
      </c>
      <c r="H26" s="175" t="s">
        <v>140</v>
      </c>
      <c r="I26" s="178" t="s">
        <v>141</v>
      </c>
      <c r="J26" s="258"/>
      <c r="K26" s="255"/>
    </row>
    <row r="27" spans="1:12" ht="21" customHeight="1">
      <c r="A27" s="181"/>
      <c r="B27" s="181"/>
      <c r="C27" s="180"/>
      <c r="D27" s="179"/>
      <c r="E27" s="261" t="s">
        <v>59</v>
      </c>
      <c r="F27" s="262"/>
      <c r="G27" s="262"/>
      <c r="H27" s="262"/>
      <c r="I27" s="263"/>
      <c r="J27" s="258"/>
      <c r="K27" s="255"/>
    </row>
    <row r="28" spans="1:12" ht="39.75" customHeight="1">
      <c r="A28" s="179" t="s">
        <v>12</v>
      </c>
      <c r="B28" s="179">
        <v>3</v>
      </c>
      <c r="C28" s="180" t="s">
        <v>41</v>
      </c>
      <c r="D28" s="179"/>
      <c r="E28" s="217" t="s">
        <v>142</v>
      </c>
      <c r="F28" s="175" t="s">
        <v>197</v>
      </c>
      <c r="G28" s="175" t="s">
        <v>371</v>
      </c>
      <c r="H28" s="175"/>
      <c r="I28" s="178"/>
      <c r="J28" s="258"/>
      <c r="K28" s="255"/>
    </row>
    <row r="29" spans="1:12" ht="45.75" customHeight="1">
      <c r="A29" s="179" t="s">
        <v>12</v>
      </c>
      <c r="B29" s="179">
        <v>3</v>
      </c>
      <c r="C29" s="180" t="s">
        <v>41</v>
      </c>
      <c r="D29" s="179">
        <v>1</v>
      </c>
      <c r="E29" s="217" t="s">
        <v>374</v>
      </c>
      <c r="F29" s="175" t="s">
        <v>197</v>
      </c>
      <c r="G29" s="175" t="s">
        <v>370</v>
      </c>
      <c r="H29" s="175" t="s">
        <v>391</v>
      </c>
      <c r="I29" s="178" t="s">
        <v>159</v>
      </c>
      <c r="J29" s="258"/>
      <c r="K29" s="255"/>
    </row>
    <row r="30" spans="1:12" ht="60">
      <c r="A30" s="179" t="s">
        <v>12</v>
      </c>
      <c r="B30" s="179">
        <v>3</v>
      </c>
      <c r="C30" s="180" t="s">
        <v>41</v>
      </c>
      <c r="D30" s="179">
        <v>2</v>
      </c>
      <c r="E30" s="217" t="s">
        <v>375</v>
      </c>
      <c r="F30" s="175" t="s">
        <v>197</v>
      </c>
      <c r="G30" s="175" t="s">
        <v>371</v>
      </c>
      <c r="H30" s="175" t="s">
        <v>143</v>
      </c>
      <c r="I30" s="178" t="s">
        <v>163</v>
      </c>
      <c r="J30" s="258"/>
      <c r="K30" s="255"/>
    </row>
    <row r="31" spans="1:12" s="86" customFormat="1" ht="63" customHeight="1">
      <c r="A31" s="179">
        <v>3</v>
      </c>
      <c r="B31" s="179">
        <v>3</v>
      </c>
      <c r="C31" s="180" t="s">
        <v>41</v>
      </c>
      <c r="D31" s="179">
        <v>3</v>
      </c>
      <c r="E31" s="217" t="s">
        <v>144</v>
      </c>
      <c r="F31" s="175" t="s">
        <v>197</v>
      </c>
      <c r="G31" s="175" t="s">
        <v>370</v>
      </c>
      <c r="H31" s="175" t="s">
        <v>379</v>
      </c>
      <c r="I31" s="178" t="s">
        <v>164</v>
      </c>
      <c r="J31" s="84"/>
      <c r="K31" s="85"/>
    </row>
    <row r="32" spans="1:12" ht="35.25" customHeight="1">
      <c r="A32" s="179" t="s">
        <v>12</v>
      </c>
      <c r="B32" s="179">
        <v>3</v>
      </c>
      <c r="C32" s="180" t="s">
        <v>41</v>
      </c>
      <c r="D32" s="179">
        <v>3</v>
      </c>
      <c r="E32" s="217" t="s">
        <v>250</v>
      </c>
      <c r="F32" s="175" t="s">
        <v>197</v>
      </c>
      <c r="G32" s="175" t="s">
        <v>370</v>
      </c>
      <c r="H32" s="175" t="s">
        <v>251</v>
      </c>
      <c r="I32" s="178" t="s">
        <v>382</v>
      </c>
      <c r="J32" s="258"/>
      <c r="K32" s="255"/>
    </row>
    <row r="33" spans="1:11" ht="19.5" customHeight="1">
      <c r="A33" s="181" t="s">
        <v>12</v>
      </c>
      <c r="B33" s="181">
        <v>4</v>
      </c>
      <c r="C33" s="182"/>
      <c r="D33" s="179"/>
      <c r="E33" s="259" t="s">
        <v>44</v>
      </c>
      <c r="F33" s="259"/>
      <c r="G33" s="259"/>
      <c r="H33" s="259"/>
      <c r="I33" s="259"/>
      <c r="J33" s="258"/>
      <c r="K33" s="255"/>
    </row>
    <row r="34" spans="1:11" ht="106.5" customHeight="1">
      <c r="A34" s="179" t="s">
        <v>12</v>
      </c>
      <c r="B34" s="179">
        <v>4</v>
      </c>
      <c r="C34" s="180" t="s">
        <v>41</v>
      </c>
      <c r="D34" s="179"/>
      <c r="E34" s="217" t="s">
        <v>146</v>
      </c>
      <c r="F34" s="175" t="s">
        <v>147</v>
      </c>
      <c r="G34" s="175" t="s">
        <v>370</v>
      </c>
      <c r="H34" s="175"/>
      <c r="I34" s="178"/>
      <c r="J34" s="267"/>
      <c r="K34" s="268"/>
    </row>
    <row r="35" spans="1:11" ht="96" customHeight="1">
      <c r="A35" s="179" t="s">
        <v>12</v>
      </c>
      <c r="B35" s="179">
        <v>4</v>
      </c>
      <c r="C35" s="180" t="s">
        <v>41</v>
      </c>
      <c r="D35" s="179">
        <v>1</v>
      </c>
      <c r="E35" s="217" t="s">
        <v>148</v>
      </c>
      <c r="F35" s="175" t="s">
        <v>149</v>
      </c>
      <c r="G35" s="175" t="s">
        <v>370</v>
      </c>
      <c r="H35" s="175" t="s">
        <v>208</v>
      </c>
      <c r="I35" s="178" t="s">
        <v>165</v>
      </c>
      <c r="J35" s="258"/>
      <c r="K35" s="255"/>
    </row>
    <row r="36" spans="1:11" ht="92.25" customHeight="1">
      <c r="A36" s="179" t="s">
        <v>12</v>
      </c>
      <c r="B36" s="179">
        <v>4</v>
      </c>
      <c r="C36" s="180" t="s">
        <v>41</v>
      </c>
      <c r="D36" s="179">
        <v>2</v>
      </c>
      <c r="E36" s="217" t="s">
        <v>150</v>
      </c>
      <c r="F36" s="175" t="s">
        <v>380</v>
      </c>
      <c r="G36" s="175" t="s">
        <v>371</v>
      </c>
      <c r="H36" s="175" t="s">
        <v>205</v>
      </c>
      <c r="I36" s="178" t="s">
        <v>165</v>
      </c>
      <c r="J36" s="258"/>
      <c r="K36" s="255"/>
    </row>
    <row r="37" spans="1:11" s="59" customFormat="1" ht="95.25" customHeight="1">
      <c r="A37" s="179">
        <v>3</v>
      </c>
      <c r="B37" s="179">
        <v>4</v>
      </c>
      <c r="C37" s="180" t="s">
        <v>42</v>
      </c>
      <c r="D37" s="179"/>
      <c r="E37" s="217" t="s">
        <v>206</v>
      </c>
      <c r="F37" s="175" t="s">
        <v>381</v>
      </c>
      <c r="G37" s="175" t="s">
        <v>370</v>
      </c>
      <c r="H37" s="175"/>
      <c r="I37" s="178"/>
      <c r="J37" s="58"/>
      <c r="K37" s="57"/>
    </row>
    <row r="38" spans="1:11" ht="79.5" customHeight="1">
      <c r="A38" s="179">
        <v>3</v>
      </c>
      <c r="B38" s="179">
        <v>4</v>
      </c>
      <c r="C38" s="180" t="s">
        <v>42</v>
      </c>
      <c r="D38" s="179">
        <v>1</v>
      </c>
      <c r="E38" s="217" t="s">
        <v>194</v>
      </c>
      <c r="F38" s="175" t="s">
        <v>193</v>
      </c>
      <c r="G38" s="175" t="s">
        <v>370</v>
      </c>
      <c r="H38" s="175" t="s">
        <v>207</v>
      </c>
      <c r="I38" s="178" t="s">
        <v>165</v>
      </c>
      <c r="J38" s="258"/>
      <c r="K38" s="255"/>
    </row>
    <row r="39" spans="1:11" ht="80.25" customHeight="1">
      <c r="A39" s="179" t="s">
        <v>12</v>
      </c>
      <c r="B39" s="179">
        <v>4</v>
      </c>
      <c r="C39" s="180" t="s">
        <v>42</v>
      </c>
      <c r="D39" s="179">
        <v>2</v>
      </c>
      <c r="E39" s="217" t="s">
        <v>195</v>
      </c>
      <c r="F39" s="175" t="s">
        <v>193</v>
      </c>
      <c r="G39" s="175" t="s">
        <v>370</v>
      </c>
      <c r="H39" s="175" t="s">
        <v>207</v>
      </c>
      <c r="I39" s="178" t="s">
        <v>165</v>
      </c>
      <c r="J39" s="258"/>
      <c r="K39" s="255"/>
    </row>
    <row r="40" spans="1:11" ht="21.75" customHeight="1">
      <c r="A40" s="181" t="s">
        <v>12</v>
      </c>
      <c r="B40" s="181">
        <v>5</v>
      </c>
      <c r="C40" s="180"/>
      <c r="D40" s="179"/>
      <c r="E40" s="259" t="s">
        <v>68</v>
      </c>
      <c r="F40" s="259"/>
      <c r="G40" s="259"/>
      <c r="H40" s="259"/>
      <c r="I40" s="259"/>
      <c r="J40" s="258"/>
      <c r="K40" s="255"/>
    </row>
    <row r="41" spans="1:11" ht="98.25" customHeight="1">
      <c r="A41" s="179" t="s">
        <v>12</v>
      </c>
      <c r="B41" s="179">
        <v>5</v>
      </c>
      <c r="C41" s="180" t="s">
        <v>41</v>
      </c>
      <c r="D41" s="179"/>
      <c r="E41" s="219" t="s">
        <v>357</v>
      </c>
      <c r="F41" s="176" t="s">
        <v>265</v>
      </c>
      <c r="G41" s="175" t="s">
        <v>370</v>
      </c>
      <c r="H41" s="175" t="s">
        <v>204</v>
      </c>
      <c r="I41" s="178"/>
      <c r="J41" s="258"/>
      <c r="K41" s="255"/>
    </row>
    <row r="42" spans="1:11" ht="66" customHeight="1">
      <c r="A42" s="179" t="s">
        <v>12</v>
      </c>
      <c r="B42" s="179">
        <v>5</v>
      </c>
      <c r="C42" s="180" t="s">
        <v>42</v>
      </c>
      <c r="D42" s="179"/>
      <c r="E42" s="219" t="s">
        <v>264</v>
      </c>
      <c r="F42" s="176" t="s">
        <v>265</v>
      </c>
      <c r="G42" s="175" t="s">
        <v>370</v>
      </c>
      <c r="H42" s="175" t="s">
        <v>326</v>
      </c>
      <c r="I42" s="178" t="s">
        <v>166</v>
      </c>
      <c r="J42" s="258"/>
      <c r="K42" s="255"/>
    </row>
    <row r="43" spans="1:11" ht="63.75" customHeight="1">
      <c r="A43" s="179" t="s">
        <v>12</v>
      </c>
      <c r="B43" s="179">
        <v>5</v>
      </c>
      <c r="C43" s="180" t="s">
        <v>12</v>
      </c>
      <c r="D43" s="179"/>
      <c r="E43" s="217" t="s">
        <v>63</v>
      </c>
      <c r="F43" s="176" t="s">
        <v>265</v>
      </c>
      <c r="G43" s="175" t="s">
        <v>370</v>
      </c>
      <c r="H43" s="175"/>
      <c r="I43" s="178"/>
      <c r="J43" s="258"/>
      <c r="K43" s="255"/>
    </row>
    <row r="44" spans="1:11" s="81" customFormat="1" ht="65.25" customHeight="1">
      <c r="A44" s="180" t="s">
        <v>12</v>
      </c>
      <c r="B44" s="180" t="s">
        <v>46</v>
      </c>
      <c r="C44" s="180" t="s">
        <v>12</v>
      </c>
      <c r="D44" s="180" t="s">
        <v>18</v>
      </c>
      <c r="E44" s="217" t="s">
        <v>217</v>
      </c>
      <c r="F44" s="176" t="s">
        <v>265</v>
      </c>
      <c r="G44" s="175" t="s">
        <v>370</v>
      </c>
      <c r="H44" s="175" t="s">
        <v>218</v>
      </c>
      <c r="I44" s="178"/>
      <c r="J44" s="79"/>
      <c r="K44" s="80"/>
    </row>
    <row r="45" spans="1:11" s="81" customFormat="1" ht="76.5" customHeight="1">
      <c r="A45" s="180" t="s">
        <v>12</v>
      </c>
      <c r="B45" s="180" t="s">
        <v>46</v>
      </c>
      <c r="C45" s="180" t="s">
        <v>12</v>
      </c>
      <c r="D45" s="180" t="s">
        <v>17</v>
      </c>
      <c r="E45" s="217" t="s">
        <v>138</v>
      </c>
      <c r="F45" s="176" t="s">
        <v>270</v>
      </c>
      <c r="G45" s="175" t="s">
        <v>370</v>
      </c>
      <c r="H45" s="175" t="s">
        <v>383</v>
      </c>
      <c r="I45" s="178"/>
      <c r="J45" s="79"/>
      <c r="K45" s="80"/>
    </row>
    <row r="46" spans="1:11" s="81" customFormat="1" ht="60" customHeight="1">
      <c r="A46" s="180" t="s">
        <v>12</v>
      </c>
      <c r="B46" s="180" t="s">
        <v>46</v>
      </c>
      <c r="C46" s="180" t="s">
        <v>12</v>
      </c>
      <c r="D46" s="180" t="s">
        <v>43</v>
      </c>
      <c r="E46" s="217" t="s">
        <v>219</v>
      </c>
      <c r="F46" s="176" t="s">
        <v>265</v>
      </c>
      <c r="G46" s="175" t="s">
        <v>370</v>
      </c>
      <c r="H46" s="175" t="s">
        <v>220</v>
      </c>
      <c r="I46" s="178"/>
      <c r="J46" s="79"/>
      <c r="K46" s="80"/>
    </row>
    <row r="47" spans="1:11" s="81" customFormat="1" ht="68.25" customHeight="1">
      <c r="A47" s="180" t="s">
        <v>12</v>
      </c>
      <c r="B47" s="180" t="s">
        <v>46</v>
      </c>
      <c r="C47" s="180" t="s">
        <v>12</v>
      </c>
      <c r="D47" s="180" t="s">
        <v>45</v>
      </c>
      <c r="E47" s="217" t="s">
        <v>266</v>
      </c>
      <c r="F47" s="176" t="s">
        <v>265</v>
      </c>
      <c r="G47" s="175" t="s">
        <v>370</v>
      </c>
      <c r="H47" s="175" t="s">
        <v>221</v>
      </c>
      <c r="I47" s="178"/>
      <c r="J47" s="79"/>
      <c r="K47" s="80"/>
    </row>
    <row r="48" spans="1:11" s="81" customFormat="1" ht="49.5" customHeight="1">
      <c r="A48" s="180" t="s">
        <v>12</v>
      </c>
      <c r="B48" s="180" t="s">
        <v>46</v>
      </c>
      <c r="C48" s="180" t="s">
        <v>69</v>
      </c>
      <c r="D48" s="180"/>
      <c r="E48" s="217" t="s">
        <v>236</v>
      </c>
      <c r="F48" s="176" t="s">
        <v>269</v>
      </c>
      <c r="G48" s="175" t="s">
        <v>370</v>
      </c>
      <c r="H48" s="175"/>
      <c r="I48" s="178"/>
      <c r="J48" s="79"/>
      <c r="K48" s="80"/>
    </row>
    <row r="49" spans="1:11" s="81" customFormat="1" ht="51" customHeight="1">
      <c r="A49" s="180" t="s">
        <v>12</v>
      </c>
      <c r="B49" s="180" t="s">
        <v>46</v>
      </c>
      <c r="C49" s="180" t="s">
        <v>69</v>
      </c>
      <c r="D49" s="180" t="s">
        <v>18</v>
      </c>
      <c r="E49" s="217" t="s">
        <v>237</v>
      </c>
      <c r="F49" s="176" t="s">
        <v>269</v>
      </c>
      <c r="G49" s="175" t="s">
        <v>370</v>
      </c>
      <c r="H49" s="175" t="s">
        <v>128</v>
      </c>
      <c r="I49" s="178" t="s">
        <v>191</v>
      </c>
      <c r="J49" s="79"/>
      <c r="K49" s="80"/>
    </row>
    <row r="50" spans="1:11" s="81" customFormat="1" ht="51.75" customHeight="1">
      <c r="A50" s="180" t="s">
        <v>12</v>
      </c>
      <c r="B50" s="180" t="s">
        <v>46</v>
      </c>
      <c r="C50" s="180" t="s">
        <v>69</v>
      </c>
      <c r="D50" s="180" t="s">
        <v>17</v>
      </c>
      <c r="E50" s="217" t="s">
        <v>238</v>
      </c>
      <c r="F50" s="176" t="s">
        <v>269</v>
      </c>
      <c r="G50" s="175" t="s">
        <v>370</v>
      </c>
      <c r="H50" s="175" t="s">
        <v>128</v>
      </c>
      <c r="I50" s="178" t="s">
        <v>191</v>
      </c>
      <c r="J50" s="79"/>
      <c r="K50" s="80"/>
    </row>
    <row r="51" spans="1:11" s="81" customFormat="1" ht="55.5" customHeight="1">
      <c r="A51" s="180" t="s">
        <v>12</v>
      </c>
      <c r="B51" s="180" t="s">
        <v>46</v>
      </c>
      <c r="C51" s="180" t="s">
        <v>69</v>
      </c>
      <c r="D51" s="180" t="s">
        <v>43</v>
      </c>
      <c r="E51" s="217" t="s">
        <v>239</v>
      </c>
      <c r="F51" s="176" t="s">
        <v>269</v>
      </c>
      <c r="G51" s="175" t="s">
        <v>370</v>
      </c>
      <c r="H51" s="175" t="s">
        <v>128</v>
      </c>
      <c r="I51" s="178" t="s">
        <v>222</v>
      </c>
      <c r="J51" s="79"/>
      <c r="K51" s="80"/>
    </row>
    <row r="52" spans="1:11" s="81" customFormat="1" ht="90.75" customHeight="1">
      <c r="A52" s="180" t="s">
        <v>12</v>
      </c>
      <c r="B52" s="180" t="s">
        <v>46</v>
      </c>
      <c r="C52" s="180" t="s">
        <v>169</v>
      </c>
      <c r="D52" s="180"/>
      <c r="E52" s="217" t="s">
        <v>129</v>
      </c>
      <c r="F52" s="175" t="s">
        <v>197</v>
      </c>
      <c r="G52" s="175" t="s">
        <v>370</v>
      </c>
      <c r="H52" s="175"/>
      <c r="I52" s="178"/>
      <c r="J52" s="79"/>
      <c r="K52" s="80"/>
    </row>
    <row r="53" spans="1:11" s="81" customFormat="1" ht="92.25" customHeight="1">
      <c r="A53" s="180" t="s">
        <v>12</v>
      </c>
      <c r="B53" s="180" t="s">
        <v>46</v>
      </c>
      <c r="C53" s="180" t="s">
        <v>169</v>
      </c>
      <c r="D53" s="180" t="s">
        <v>18</v>
      </c>
      <c r="E53" s="217" t="s">
        <v>223</v>
      </c>
      <c r="F53" s="175" t="s">
        <v>197</v>
      </c>
      <c r="G53" s="175" t="s">
        <v>370</v>
      </c>
      <c r="H53" s="175" t="s">
        <v>130</v>
      </c>
      <c r="I53" s="178" t="s">
        <v>203</v>
      </c>
      <c r="J53" s="79"/>
      <c r="K53" s="80"/>
    </row>
    <row r="54" spans="1:11" s="81" customFormat="1" ht="79.5" customHeight="1">
      <c r="A54" s="180" t="s">
        <v>12</v>
      </c>
      <c r="B54" s="180" t="s">
        <v>46</v>
      </c>
      <c r="C54" s="180" t="s">
        <v>169</v>
      </c>
      <c r="D54" s="180" t="s">
        <v>17</v>
      </c>
      <c r="E54" s="217" t="s">
        <v>137</v>
      </c>
      <c r="F54" s="175" t="s">
        <v>197</v>
      </c>
      <c r="G54" s="175" t="s">
        <v>370</v>
      </c>
      <c r="H54" s="175" t="s">
        <v>225</v>
      </c>
      <c r="I54" s="183" t="s">
        <v>192</v>
      </c>
      <c r="J54" s="79"/>
      <c r="K54" s="80"/>
    </row>
    <row r="55" spans="1:11" s="81" customFormat="1" ht="93" customHeight="1">
      <c r="A55" s="180" t="s">
        <v>12</v>
      </c>
      <c r="B55" s="180" t="s">
        <v>46</v>
      </c>
      <c r="C55" s="180" t="s">
        <v>169</v>
      </c>
      <c r="D55" s="180" t="s">
        <v>43</v>
      </c>
      <c r="E55" s="217" t="s">
        <v>224</v>
      </c>
      <c r="F55" s="175" t="s">
        <v>197</v>
      </c>
      <c r="G55" s="175" t="s">
        <v>370</v>
      </c>
      <c r="H55" s="175" t="s">
        <v>145</v>
      </c>
      <c r="I55" s="178" t="s">
        <v>159</v>
      </c>
      <c r="J55" s="79"/>
      <c r="K55" s="80"/>
    </row>
    <row r="56" spans="1:11" ht="65.25" customHeight="1">
      <c r="A56" s="179" t="s">
        <v>12</v>
      </c>
      <c r="B56" s="179">
        <v>1</v>
      </c>
      <c r="C56" s="180" t="s">
        <v>170</v>
      </c>
      <c r="D56" s="179"/>
      <c r="E56" s="217" t="s">
        <v>126</v>
      </c>
      <c r="F56" s="175" t="s">
        <v>197</v>
      </c>
      <c r="G56" s="175" t="s">
        <v>370</v>
      </c>
      <c r="H56" s="175" t="s">
        <v>392</v>
      </c>
      <c r="I56" s="178" t="s">
        <v>161</v>
      </c>
      <c r="J56" s="258"/>
      <c r="K56" s="255"/>
    </row>
    <row r="57" spans="1:11" ht="66.75" customHeight="1">
      <c r="A57" s="179" t="s">
        <v>12</v>
      </c>
      <c r="B57" s="179">
        <v>5</v>
      </c>
      <c r="C57" s="180" t="s">
        <v>171</v>
      </c>
      <c r="D57" s="179"/>
      <c r="E57" s="217" t="s">
        <v>151</v>
      </c>
      <c r="F57" s="175" t="s">
        <v>127</v>
      </c>
      <c r="G57" s="175" t="s">
        <v>370</v>
      </c>
      <c r="H57" s="175" t="s">
        <v>327</v>
      </c>
      <c r="I57" s="178"/>
      <c r="J57" s="258"/>
      <c r="K57" s="255"/>
    </row>
    <row r="58" spans="1:11" ht="107.25" customHeight="1">
      <c r="A58" s="179" t="s">
        <v>12</v>
      </c>
      <c r="B58" s="179">
        <v>5</v>
      </c>
      <c r="C58" s="180" t="s">
        <v>40</v>
      </c>
      <c r="D58" s="179"/>
      <c r="E58" s="217" t="s">
        <v>152</v>
      </c>
      <c r="F58" s="175" t="s">
        <v>268</v>
      </c>
      <c r="G58" s="175" t="s">
        <v>370</v>
      </c>
      <c r="H58" s="175" t="s">
        <v>153</v>
      </c>
      <c r="I58" s="178"/>
      <c r="J58" s="258"/>
      <c r="K58" s="255"/>
    </row>
    <row r="59" spans="1:11" ht="67.5" customHeight="1">
      <c r="A59" s="179" t="s">
        <v>12</v>
      </c>
      <c r="B59" s="179">
        <v>5</v>
      </c>
      <c r="C59" s="180" t="s">
        <v>214</v>
      </c>
      <c r="D59" s="179"/>
      <c r="E59" s="220" t="s">
        <v>154</v>
      </c>
      <c r="F59" s="175" t="s">
        <v>127</v>
      </c>
      <c r="G59" s="175" t="s">
        <v>370</v>
      </c>
      <c r="H59" s="177"/>
      <c r="I59" s="178"/>
      <c r="J59" s="258"/>
      <c r="K59" s="255"/>
    </row>
    <row r="60" spans="1:11" ht="54.75" customHeight="1">
      <c r="A60" s="179" t="s">
        <v>12</v>
      </c>
      <c r="B60" s="179">
        <v>5</v>
      </c>
      <c r="C60" s="180" t="s">
        <v>214</v>
      </c>
      <c r="D60" s="179">
        <v>1</v>
      </c>
      <c r="E60" s="220" t="s">
        <v>155</v>
      </c>
      <c r="F60" s="175" t="s">
        <v>127</v>
      </c>
      <c r="G60" s="175" t="s">
        <v>370</v>
      </c>
      <c r="H60" s="177" t="s">
        <v>328</v>
      </c>
      <c r="I60" s="178"/>
      <c r="J60" s="258"/>
      <c r="K60" s="255"/>
    </row>
    <row r="61" spans="1:11" ht="60.75" customHeight="1">
      <c r="A61" s="179" t="s">
        <v>12</v>
      </c>
      <c r="B61" s="179">
        <v>5</v>
      </c>
      <c r="C61" s="180" t="s">
        <v>214</v>
      </c>
      <c r="D61" s="179">
        <v>2</v>
      </c>
      <c r="E61" s="220" t="s">
        <v>156</v>
      </c>
      <c r="F61" s="175" t="s">
        <v>127</v>
      </c>
      <c r="G61" s="175" t="s">
        <v>370</v>
      </c>
      <c r="H61" s="177" t="s">
        <v>209</v>
      </c>
      <c r="I61" s="178" t="s">
        <v>167</v>
      </c>
      <c r="J61" s="258"/>
      <c r="K61" s="255"/>
    </row>
    <row r="62" spans="1:11" ht="84" customHeight="1">
      <c r="A62" s="179" t="s">
        <v>12</v>
      </c>
      <c r="B62" s="179">
        <v>5</v>
      </c>
      <c r="C62" s="180" t="s">
        <v>214</v>
      </c>
      <c r="D62" s="179">
        <v>3</v>
      </c>
      <c r="E62" s="220" t="s">
        <v>157</v>
      </c>
      <c r="F62" s="175" t="s">
        <v>127</v>
      </c>
      <c r="G62" s="175" t="s">
        <v>370</v>
      </c>
      <c r="H62" s="177" t="s">
        <v>384</v>
      </c>
      <c r="I62" s="178" t="s">
        <v>168</v>
      </c>
      <c r="J62" s="258"/>
      <c r="K62" s="255"/>
    </row>
    <row r="63" spans="1:11" ht="125.25" customHeight="1">
      <c r="A63" s="179" t="s">
        <v>12</v>
      </c>
      <c r="B63" s="179">
        <v>5</v>
      </c>
      <c r="C63" s="180" t="s">
        <v>226</v>
      </c>
      <c r="D63" s="179"/>
      <c r="E63" s="220" t="s">
        <v>158</v>
      </c>
      <c r="F63" s="175" t="s">
        <v>127</v>
      </c>
      <c r="G63" s="175" t="s">
        <v>370</v>
      </c>
      <c r="H63" s="177" t="s">
        <v>329</v>
      </c>
      <c r="I63" s="178"/>
      <c r="J63" s="49"/>
      <c r="K63" s="49"/>
    </row>
    <row r="64" spans="1:11" s="86" customFormat="1" ht="93" customHeight="1">
      <c r="A64" s="179">
        <v>3</v>
      </c>
      <c r="B64" s="179">
        <v>5</v>
      </c>
      <c r="C64" s="180" t="s">
        <v>227</v>
      </c>
      <c r="D64" s="179"/>
      <c r="E64" s="220" t="s">
        <v>215</v>
      </c>
      <c r="F64" s="175" t="s">
        <v>127</v>
      </c>
      <c r="G64" s="175" t="s">
        <v>370</v>
      </c>
      <c r="H64" s="177" t="s">
        <v>216</v>
      </c>
      <c r="I64" s="178"/>
    </row>
    <row r="65" spans="1:9" s="86" customFormat="1" ht="63.75" customHeight="1">
      <c r="A65" s="179">
        <v>3</v>
      </c>
      <c r="B65" s="179">
        <v>5</v>
      </c>
      <c r="C65" s="180" t="s">
        <v>244</v>
      </c>
      <c r="D65" s="179"/>
      <c r="E65" s="221" t="s">
        <v>247</v>
      </c>
      <c r="F65" s="175" t="s">
        <v>127</v>
      </c>
      <c r="G65" s="175" t="s">
        <v>370</v>
      </c>
      <c r="H65" s="177" t="s">
        <v>249</v>
      </c>
      <c r="I65" s="178"/>
    </row>
    <row r="66" spans="1:9" s="86" customFormat="1" ht="75.75" customHeight="1">
      <c r="A66" s="179">
        <v>3</v>
      </c>
      <c r="B66" s="179">
        <v>5</v>
      </c>
      <c r="C66" s="180" t="s">
        <v>245</v>
      </c>
      <c r="D66" s="179"/>
      <c r="E66" s="221" t="s">
        <v>246</v>
      </c>
      <c r="F66" s="175" t="s">
        <v>127</v>
      </c>
      <c r="G66" s="175" t="s">
        <v>370</v>
      </c>
      <c r="H66" s="87" t="s">
        <v>248</v>
      </c>
      <c r="I66" s="88" t="s">
        <v>258</v>
      </c>
    </row>
    <row r="67" spans="1:9" s="86" customFormat="1" ht="24.75" customHeight="1">
      <c r="A67" s="179">
        <v>3</v>
      </c>
      <c r="B67" s="179">
        <v>6</v>
      </c>
      <c r="C67" s="180"/>
      <c r="D67" s="179"/>
      <c r="E67" s="251" t="s">
        <v>243</v>
      </c>
      <c r="F67" s="251"/>
      <c r="G67" s="251"/>
      <c r="H67" s="251"/>
      <c r="I67" s="251"/>
    </row>
    <row r="68" spans="1:9" s="86" customFormat="1" ht="77.25" customHeight="1">
      <c r="A68" s="179">
        <v>3</v>
      </c>
      <c r="B68" s="179">
        <v>6</v>
      </c>
      <c r="C68" s="180" t="s">
        <v>18</v>
      </c>
      <c r="D68" s="179"/>
      <c r="E68" s="221" t="s">
        <v>271</v>
      </c>
      <c r="F68" s="175" t="s">
        <v>127</v>
      </c>
      <c r="G68" s="175" t="s">
        <v>393</v>
      </c>
      <c r="H68" s="87" t="s">
        <v>385</v>
      </c>
      <c r="I68" s="88" t="s">
        <v>255</v>
      </c>
    </row>
    <row r="69" spans="1:9" s="86" customFormat="1" ht="93" customHeight="1">
      <c r="A69" s="179">
        <v>3</v>
      </c>
      <c r="B69" s="179">
        <v>6</v>
      </c>
      <c r="C69" s="180" t="s">
        <v>17</v>
      </c>
      <c r="D69" s="179"/>
      <c r="E69" s="221" t="s">
        <v>241</v>
      </c>
      <c r="F69" s="175" t="s">
        <v>127</v>
      </c>
      <c r="G69" s="175" t="s">
        <v>393</v>
      </c>
      <c r="H69" s="87" t="s">
        <v>386</v>
      </c>
      <c r="I69" s="88" t="s">
        <v>256</v>
      </c>
    </row>
    <row r="70" spans="1:9" ht="47.25" customHeight="1">
      <c r="A70" s="179">
        <v>3</v>
      </c>
      <c r="B70" s="179">
        <v>6</v>
      </c>
      <c r="C70" s="180" t="s">
        <v>43</v>
      </c>
      <c r="D70" s="179"/>
      <c r="E70" s="221" t="s">
        <v>242</v>
      </c>
      <c r="F70" s="175" t="s">
        <v>127</v>
      </c>
      <c r="G70" s="175" t="s">
        <v>393</v>
      </c>
      <c r="H70" s="87" t="s">
        <v>260</v>
      </c>
      <c r="I70" s="88" t="s">
        <v>257</v>
      </c>
    </row>
    <row r="71" spans="1:9">
      <c r="I71" s="56" t="s">
        <v>396</v>
      </c>
    </row>
    <row r="77" spans="1:9">
      <c r="G77" s="50"/>
    </row>
  </sheetData>
  <mergeCells count="52">
    <mergeCell ref="H2:I2"/>
    <mergeCell ref="E10:E11"/>
    <mergeCell ref="F10:F11"/>
    <mergeCell ref="J62:K62"/>
    <mergeCell ref="J61:K61"/>
    <mergeCell ref="J56:K56"/>
    <mergeCell ref="J57:K57"/>
    <mergeCell ref="J59:K60"/>
    <mergeCell ref="J42:K43"/>
    <mergeCell ref="J58:K58"/>
    <mergeCell ref="J41:K41"/>
    <mergeCell ref="E40:I40"/>
    <mergeCell ref="E33:I33"/>
    <mergeCell ref="J33:K33"/>
    <mergeCell ref="J32:K32"/>
    <mergeCell ref="J34:K34"/>
    <mergeCell ref="J39:K40"/>
    <mergeCell ref="J36:K36"/>
    <mergeCell ref="J38:K38"/>
    <mergeCell ref="J29:K29"/>
    <mergeCell ref="J30:K30"/>
    <mergeCell ref="J28:K28"/>
    <mergeCell ref="J26:K26"/>
    <mergeCell ref="E27:I27"/>
    <mergeCell ref="J25:K25"/>
    <mergeCell ref="J35:K35"/>
    <mergeCell ref="J24:K24"/>
    <mergeCell ref="J22:K22"/>
    <mergeCell ref="J20:K20"/>
    <mergeCell ref="J21:K21"/>
    <mergeCell ref="J27:K27"/>
    <mergeCell ref="J19:K19"/>
    <mergeCell ref="E20:I20"/>
    <mergeCell ref="J16:K16"/>
    <mergeCell ref="J15:K15"/>
    <mergeCell ref="J23:K23"/>
    <mergeCell ref="E67:I67"/>
    <mergeCell ref="A7:I7"/>
    <mergeCell ref="A8:I8"/>
    <mergeCell ref="A9:I9"/>
    <mergeCell ref="J7:K9"/>
    <mergeCell ref="A10:D10"/>
    <mergeCell ref="G10:G11"/>
    <mergeCell ref="H10:H11"/>
    <mergeCell ref="I10:I11"/>
    <mergeCell ref="J14:K14"/>
    <mergeCell ref="J13:K13"/>
    <mergeCell ref="J10:K10"/>
    <mergeCell ref="J11:K11"/>
    <mergeCell ref="E12:I12"/>
    <mergeCell ref="J12:K12"/>
    <mergeCell ref="J17:K17"/>
  </mergeCells>
  <pageMargins left="0.24" right="0.17" top="0.38" bottom="0.31" header="0.36" footer="0.31496062992125984"/>
  <pageSetup paperSize="9" scale="72" fitToHeight="1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8"/>
  <sheetViews>
    <sheetView workbookViewId="0">
      <selection sqref="A1:N18"/>
    </sheetView>
  </sheetViews>
  <sheetFormatPr defaultRowHeight="15"/>
  <cols>
    <col min="3" max="3" width="18" customWidth="1"/>
    <col min="4" max="4" width="21.140625" customWidth="1"/>
    <col min="5" max="9" width="9" customWidth="1"/>
    <col min="10" max="10" width="9" style="94" customWidth="1"/>
    <col min="11" max="12" width="9" style="184" customWidth="1"/>
    <col min="13" max="13" width="9" style="94" customWidth="1"/>
    <col min="14" max="14" width="24.7109375" customWidth="1"/>
  </cols>
  <sheetData>
    <row r="1" spans="1:16" s="184" customFormat="1" ht="15.75">
      <c r="I1" s="274" t="s">
        <v>0</v>
      </c>
      <c r="J1" s="274"/>
      <c r="K1" s="274"/>
      <c r="L1" s="274"/>
      <c r="M1" s="274"/>
      <c r="N1" s="274"/>
    </row>
    <row r="2" spans="1:16" ht="18" customHeight="1">
      <c r="A2" s="51"/>
      <c r="B2" s="51"/>
      <c r="C2" s="51"/>
      <c r="D2" s="51"/>
      <c r="E2" s="51"/>
      <c r="F2" s="51"/>
      <c r="G2" s="51"/>
      <c r="H2" s="51"/>
      <c r="I2" s="275" t="s">
        <v>363</v>
      </c>
      <c r="J2" s="275"/>
      <c r="K2" s="275"/>
      <c r="L2" s="275"/>
      <c r="M2" s="275"/>
      <c r="N2" s="275"/>
      <c r="O2" s="51"/>
    </row>
    <row r="3" spans="1:16" ht="19.5" customHeight="1">
      <c r="A3" s="51"/>
      <c r="B3" s="51"/>
      <c r="C3" s="51"/>
      <c r="D3" s="51"/>
      <c r="E3" s="51"/>
      <c r="F3" s="51"/>
      <c r="G3" s="51"/>
      <c r="H3" s="51"/>
      <c r="I3" s="277" t="s">
        <v>399</v>
      </c>
      <c r="J3" s="277"/>
      <c r="K3" s="277"/>
      <c r="L3" s="277"/>
      <c r="M3" s="277"/>
      <c r="N3" s="277"/>
      <c r="O3" s="1"/>
    </row>
    <row r="4" spans="1:16">
      <c r="A4" s="33"/>
      <c r="B4" s="33"/>
      <c r="C4" s="33"/>
      <c r="D4" s="33"/>
      <c r="E4" s="277" t="s">
        <v>210</v>
      </c>
      <c r="F4" s="277"/>
      <c r="G4" s="277"/>
      <c r="H4" s="277"/>
      <c r="I4" s="277"/>
      <c r="J4" s="277"/>
      <c r="K4" s="277"/>
      <c r="L4" s="277"/>
      <c r="M4" s="277"/>
      <c r="N4" s="277"/>
      <c r="O4" s="1"/>
      <c r="P4" s="33"/>
    </row>
    <row r="5" spans="1:16" ht="15" customHeight="1">
      <c r="A5" s="33"/>
      <c r="B5" s="33"/>
      <c r="C5" s="33"/>
      <c r="D5" s="33"/>
      <c r="E5" s="33"/>
      <c r="F5" s="33"/>
      <c r="G5" s="33"/>
      <c r="H5" s="276" t="s">
        <v>364</v>
      </c>
      <c r="I5" s="276"/>
      <c r="J5" s="276"/>
      <c r="K5" s="276"/>
      <c r="L5" s="276"/>
      <c r="M5" s="276"/>
      <c r="N5" s="276"/>
      <c r="O5" s="78"/>
      <c r="P5" s="33"/>
    </row>
    <row r="6" spans="1:16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ht="15.75">
      <c r="A7" s="279" t="s">
        <v>83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34"/>
      <c r="P7" s="34"/>
    </row>
    <row r="8" spans="1:16" ht="15.75">
      <c r="A8" s="278" t="s">
        <v>365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45"/>
      <c r="P8" s="32"/>
    </row>
    <row r="9" spans="1:16" ht="15.75">
      <c r="A9" s="45" t="s">
        <v>74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32"/>
    </row>
    <row r="10" spans="1:16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15" customHeight="1">
      <c r="A11" s="280" t="s">
        <v>2</v>
      </c>
      <c r="B11" s="281"/>
      <c r="C11" s="284" t="s">
        <v>84</v>
      </c>
      <c r="D11" s="284" t="s">
        <v>11</v>
      </c>
      <c r="E11" s="271" t="s">
        <v>85</v>
      </c>
      <c r="F11" s="272"/>
      <c r="G11" s="272"/>
      <c r="H11" s="272"/>
      <c r="I11" s="272"/>
      <c r="J11" s="272"/>
      <c r="K11" s="272"/>
      <c r="L11" s="272"/>
      <c r="M11" s="273"/>
      <c r="N11" s="284" t="s">
        <v>86</v>
      </c>
      <c r="O11" s="35"/>
      <c r="P11" s="35"/>
    </row>
    <row r="12" spans="1:16" ht="27" customHeight="1">
      <c r="A12" s="282"/>
      <c r="B12" s="283"/>
      <c r="C12" s="284"/>
      <c r="D12" s="284"/>
      <c r="E12" s="269" t="s">
        <v>7</v>
      </c>
      <c r="F12" s="269" t="s">
        <v>25</v>
      </c>
      <c r="G12" s="269" t="s">
        <v>54</v>
      </c>
      <c r="H12" s="269" t="s">
        <v>55</v>
      </c>
      <c r="I12" s="269" t="s">
        <v>56</v>
      </c>
      <c r="J12" s="269" t="s">
        <v>240</v>
      </c>
      <c r="K12" s="269" t="s">
        <v>272</v>
      </c>
      <c r="L12" s="269" t="s">
        <v>345</v>
      </c>
      <c r="M12" s="269" t="s">
        <v>346</v>
      </c>
      <c r="N12" s="284"/>
      <c r="O12" s="35"/>
      <c r="P12" s="35"/>
    </row>
    <row r="13" spans="1:16">
      <c r="A13" s="44" t="s">
        <v>8</v>
      </c>
      <c r="B13" s="44" t="s">
        <v>9</v>
      </c>
      <c r="C13" s="284"/>
      <c r="D13" s="284"/>
      <c r="E13" s="270"/>
      <c r="F13" s="270"/>
      <c r="G13" s="270"/>
      <c r="H13" s="270"/>
      <c r="I13" s="270"/>
      <c r="J13" s="270"/>
      <c r="K13" s="270"/>
      <c r="L13" s="270"/>
      <c r="M13" s="270"/>
      <c r="N13" s="284"/>
      <c r="O13" s="35"/>
      <c r="P13" s="35"/>
    </row>
    <row r="14" spans="1:16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187">
        <v>10</v>
      </c>
      <c r="K14" s="187">
        <v>11</v>
      </c>
      <c r="L14" s="187">
        <v>12</v>
      </c>
      <c r="M14" s="187">
        <v>13</v>
      </c>
      <c r="N14" s="187">
        <v>14</v>
      </c>
      <c r="O14" s="35"/>
      <c r="P14" s="35"/>
    </row>
    <row r="15" spans="1:16" ht="132" customHeight="1">
      <c r="A15" s="40"/>
      <c r="B15" s="27"/>
      <c r="C15" s="36"/>
      <c r="D15" s="36"/>
      <c r="E15" s="37"/>
      <c r="F15" s="37"/>
      <c r="G15" s="37"/>
      <c r="H15" s="37"/>
      <c r="I15" s="37"/>
      <c r="J15" s="37"/>
      <c r="K15" s="37"/>
      <c r="L15" s="37"/>
      <c r="M15" s="37"/>
      <c r="N15" s="38"/>
      <c r="O15" s="39"/>
      <c r="P15" s="39"/>
    </row>
    <row r="16" spans="1:16">
      <c r="A16" s="51"/>
      <c r="B16" s="51"/>
      <c r="C16" s="51"/>
      <c r="D16" s="51"/>
      <c r="E16" s="51"/>
      <c r="F16" s="51"/>
      <c r="G16" s="51"/>
      <c r="H16" s="51"/>
      <c r="I16" s="51"/>
      <c r="N16" s="51"/>
      <c r="O16" s="51"/>
    </row>
    <row r="17" spans="1:15" ht="15.75">
      <c r="A17" s="55" t="s">
        <v>366</v>
      </c>
      <c r="B17" s="51"/>
      <c r="C17" s="51"/>
      <c r="D17" s="51"/>
      <c r="E17" s="51"/>
      <c r="F17" s="51"/>
      <c r="G17" s="51"/>
      <c r="H17" s="51"/>
      <c r="I17" s="51"/>
      <c r="N17" s="51"/>
      <c r="O17" s="51"/>
    </row>
    <row r="18" spans="1:15">
      <c r="A18" s="51"/>
      <c r="B18" s="51"/>
      <c r="C18" s="51"/>
      <c r="D18" s="51"/>
      <c r="E18" s="51"/>
      <c r="F18" s="51"/>
      <c r="G18" s="51"/>
      <c r="H18" s="51"/>
      <c r="I18" s="51"/>
      <c r="N18" s="232" t="s">
        <v>396</v>
      </c>
      <c r="O18" s="51"/>
    </row>
  </sheetData>
  <mergeCells count="21">
    <mergeCell ref="I1:N1"/>
    <mergeCell ref="I2:N2"/>
    <mergeCell ref="K12:K13"/>
    <mergeCell ref="L12:L13"/>
    <mergeCell ref="H5:N5"/>
    <mergeCell ref="E4:N4"/>
    <mergeCell ref="I3:N3"/>
    <mergeCell ref="G12:G13"/>
    <mergeCell ref="H12:H13"/>
    <mergeCell ref="I12:I13"/>
    <mergeCell ref="A8:N8"/>
    <mergeCell ref="A7:N7"/>
    <mergeCell ref="A11:B12"/>
    <mergeCell ref="C11:C13"/>
    <mergeCell ref="D11:D13"/>
    <mergeCell ref="N11:N13"/>
    <mergeCell ref="E12:E13"/>
    <mergeCell ref="F12:F13"/>
    <mergeCell ref="E11:M11"/>
    <mergeCell ref="J12:J13"/>
    <mergeCell ref="M12:M13"/>
  </mergeCells>
  <pageMargins left="0.71" right="0.5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S126"/>
  <sheetViews>
    <sheetView topLeftCell="A30" workbookViewId="0">
      <selection sqref="A1:O43"/>
    </sheetView>
  </sheetViews>
  <sheetFormatPr defaultRowHeight="15"/>
  <cols>
    <col min="1" max="1" width="7.7109375" style="199" customWidth="1"/>
    <col min="2" max="2" width="4.140625" style="199" customWidth="1"/>
    <col min="3" max="3" width="5.42578125" style="199" customWidth="1"/>
    <col min="4" max="4" width="22.28515625" style="199" customWidth="1"/>
    <col min="5" max="5" width="37.85546875" style="199" customWidth="1"/>
    <col min="6" max="6" width="9.28515625" customWidth="1"/>
    <col min="7" max="7" width="10.85546875" customWidth="1"/>
    <col min="8" max="8" width="10.85546875" style="8" customWidth="1"/>
    <col min="9" max="9" width="10.85546875" style="12" customWidth="1"/>
    <col min="10" max="10" width="10.85546875" customWidth="1"/>
    <col min="11" max="11" width="10.85546875" style="16" customWidth="1"/>
    <col min="12" max="12" width="10.85546875" customWidth="1"/>
    <col min="13" max="14" width="10.85546875" style="167" customWidth="1"/>
    <col min="15" max="15" width="10.85546875" customWidth="1"/>
    <col min="258" max="258" width="5.140625" customWidth="1"/>
    <col min="259" max="259" width="4.140625" customWidth="1"/>
    <col min="260" max="260" width="5.42578125" customWidth="1"/>
    <col min="261" max="261" width="22.28515625" customWidth="1"/>
    <col min="262" max="262" width="38.85546875" customWidth="1"/>
    <col min="263" max="263" width="9.28515625" customWidth="1"/>
    <col min="264" max="268" width="10.7109375" customWidth="1"/>
    <col min="514" max="514" width="5.140625" customWidth="1"/>
    <col min="515" max="515" width="4.140625" customWidth="1"/>
    <col min="516" max="516" width="5.42578125" customWidth="1"/>
    <col min="517" max="517" width="22.28515625" customWidth="1"/>
    <col min="518" max="518" width="38.85546875" customWidth="1"/>
    <col min="519" max="519" width="9.28515625" customWidth="1"/>
    <col min="520" max="524" width="10.7109375" customWidth="1"/>
    <col min="770" max="770" width="5.140625" customWidth="1"/>
    <col min="771" max="771" width="4.140625" customWidth="1"/>
    <col min="772" max="772" width="5.42578125" customWidth="1"/>
    <col min="773" max="773" width="22.28515625" customWidth="1"/>
    <col min="774" max="774" width="38.85546875" customWidth="1"/>
    <col min="775" max="775" width="9.28515625" customWidth="1"/>
    <col min="776" max="780" width="10.7109375" customWidth="1"/>
    <col min="1026" max="1026" width="5.140625" customWidth="1"/>
    <col min="1027" max="1027" width="4.140625" customWidth="1"/>
    <col min="1028" max="1028" width="5.42578125" customWidth="1"/>
    <col min="1029" max="1029" width="22.28515625" customWidth="1"/>
    <col min="1030" max="1030" width="38.85546875" customWidth="1"/>
    <col min="1031" max="1031" width="9.28515625" customWidth="1"/>
    <col min="1032" max="1036" width="10.7109375" customWidth="1"/>
    <col min="1282" max="1282" width="5.140625" customWidth="1"/>
    <col min="1283" max="1283" width="4.140625" customWidth="1"/>
    <col min="1284" max="1284" width="5.42578125" customWidth="1"/>
    <col min="1285" max="1285" width="22.28515625" customWidth="1"/>
    <col min="1286" max="1286" width="38.85546875" customWidth="1"/>
    <col min="1287" max="1287" width="9.28515625" customWidth="1"/>
    <col min="1288" max="1292" width="10.7109375" customWidth="1"/>
    <col min="1538" max="1538" width="5.140625" customWidth="1"/>
    <col min="1539" max="1539" width="4.140625" customWidth="1"/>
    <col min="1540" max="1540" width="5.42578125" customWidth="1"/>
    <col min="1541" max="1541" width="22.28515625" customWidth="1"/>
    <col min="1542" max="1542" width="38.85546875" customWidth="1"/>
    <col min="1543" max="1543" width="9.28515625" customWidth="1"/>
    <col min="1544" max="1548" width="10.7109375" customWidth="1"/>
    <col min="1794" max="1794" width="5.140625" customWidth="1"/>
    <col min="1795" max="1795" width="4.140625" customWidth="1"/>
    <col min="1796" max="1796" width="5.42578125" customWidth="1"/>
    <col min="1797" max="1797" width="22.28515625" customWidth="1"/>
    <col min="1798" max="1798" width="38.85546875" customWidth="1"/>
    <col min="1799" max="1799" width="9.28515625" customWidth="1"/>
    <col min="1800" max="1804" width="10.7109375" customWidth="1"/>
    <col min="2050" max="2050" width="5.140625" customWidth="1"/>
    <col min="2051" max="2051" width="4.140625" customWidth="1"/>
    <col min="2052" max="2052" width="5.42578125" customWidth="1"/>
    <col min="2053" max="2053" width="22.28515625" customWidth="1"/>
    <col min="2054" max="2054" width="38.85546875" customWidth="1"/>
    <col min="2055" max="2055" width="9.28515625" customWidth="1"/>
    <col min="2056" max="2060" width="10.7109375" customWidth="1"/>
    <col min="2306" max="2306" width="5.140625" customWidth="1"/>
    <col min="2307" max="2307" width="4.140625" customWidth="1"/>
    <col min="2308" max="2308" width="5.42578125" customWidth="1"/>
    <col min="2309" max="2309" width="22.28515625" customWidth="1"/>
    <col min="2310" max="2310" width="38.85546875" customWidth="1"/>
    <col min="2311" max="2311" width="9.28515625" customWidth="1"/>
    <col min="2312" max="2316" width="10.7109375" customWidth="1"/>
    <col min="2562" max="2562" width="5.140625" customWidth="1"/>
    <col min="2563" max="2563" width="4.140625" customWidth="1"/>
    <col min="2564" max="2564" width="5.42578125" customWidth="1"/>
    <col min="2565" max="2565" width="22.28515625" customWidth="1"/>
    <col min="2566" max="2566" width="38.85546875" customWidth="1"/>
    <col min="2567" max="2567" width="9.28515625" customWidth="1"/>
    <col min="2568" max="2572" width="10.7109375" customWidth="1"/>
    <col min="2818" max="2818" width="5.140625" customWidth="1"/>
    <col min="2819" max="2819" width="4.140625" customWidth="1"/>
    <col min="2820" max="2820" width="5.42578125" customWidth="1"/>
    <col min="2821" max="2821" width="22.28515625" customWidth="1"/>
    <col min="2822" max="2822" width="38.85546875" customWidth="1"/>
    <col min="2823" max="2823" width="9.28515625" customWidth="1"/>
    <col min="2824" max="2828" width="10.7109375" customWidth="1"/>
    <col min="3074" max="3074" width="5.140625" customWidth="1"/>
    <col min="3075" max="3075" width="4.140625" customWidth="1"/>
    <col min="3076" max="3076" width="5.42578125" customWidth="1"/>
    <col min="3077" max="3077" width="22.28515625" customWidth="1"/>
    <col min="3078" max="3078" width="38.85546875" customWidth="1"/>
    <col min="3079" max="3079" width="9.28515625" customWidth="1"/>
    <col min="3080" max="3084" width="10.7109375" customWidth="1"/>
    <col min="3330" max="3330" width="5.140625" customWidth="1"/>
    <col min="3331" max="3331" width="4.140625" customWidth="1"/>
    <col min="3332" max="3332" width="5.42578125" customWidth="1"/>
    <col min="3333" max="3333" width="22.28515625" customWidth="1"/>
    <col min="3334" max="3334" width="38.85546875" customWidth="1"/>
    <col min="3335" max="3335" width="9.28515625" customWidth="1"/>
    <col min="3336" max="3340" width="10.7109375" customWidth="1"/>
    <col min="3586" max="3586" width="5.140625" customWidth="1"/>
    <col min="3587" max="3587" width="4.140625" customWidth="1"/>
    <col min="3588" max="3588" width="5.42578125" customWidth="1"/>
    <col min="3589" max="3589" width="22.28515625" customWidth="1"/>
    <col min="3590" max="3590" width="38.85546875" customWidth="1"/>
    <col min="3591" max="3591" width="9.28515625" customWidth="1"/>
    <col min="3592" max="3596" width="10.7109375" customWidth="1"/>
    <col min="3842" max="3842" width="5.140625" customWidth="1"/>
    <col min="3843" max="3843" width="4.140625" customWidth="1"/>
    <col min="3844" max="3844" width="5.42578125" customWidth="1"/>
    <col min="3845" max="3845" width="22.28515625" customWidth="1"/>
    <col min="3846" max="3846" width="38.85546875" customWidth="1"/>
    <col min="3847" max="3847" width="9.28515625" customWidth="1"/>
    <col min="3848" max="3852" width="10.7109375" customWidth="1"/>
    <col min="4098" max="4098" width="5.140625" customWidth="1"/>
    <col min="4099" max="4099" width="4.140625" customWidth="1"/>
    <col min="4100" max="4100" width="5.42578125" customWidth="1"/>
    <col min="4101" max="4101" width="22.28515625" customWidth="1"/>
    <col min="4102" max="4102" width="38.85546875" customWidth="1"/>
    <col min="4103" max="4103" width="9.28515625" customWidth="1"/>
    <col min="4104" max="4108" width="10.7109375" customWidth="1"/>
    <col min="4354" max="4354" width="5.140625" customWidth="1"/>
    <col min="4355" max="4355" width="4.140625" customWidth="1"/>
    <col min="4356" max="4356" width="5.42578125" customWidth="1"/>
    <col min="4357" max="4357" width="22.28515625" customWidth="1"/>
    <col min="4358" max="4358" width="38.85546875" customWidth="1"/>
    <col min="4359" max="4359" width="9.28515625" customWidth="1"/>
    <col min="4360" max="4364" width="10.7109375" customWidth="1"/>
    <col min="4610" max="4610" width="5.140625" customWidth="1"/>
    <col min="4611" max="4611" width="4.140625" customWidth="1"/>
    <col min="4612" max="4612" width="5.42578125" customWidth="1"/>
    <col min="4613" max="4613" width="22.28515625" customWidth="1"/>
    <col min="4614" max="4614" width="38.85546875" customWidth="1"/>
    <col min="4615" max="4615" width="9.28515625" customWidth="1"/>
    <col min="4616" max="4620" width="10.7109375" customWidth="1"/>
    <col min="4866" max="4866" width="5.140625" customWidth="1"/>
    <col min="4867" max="4867" width="4.140625" customWidth="1"/>
    <col min="4868" max="4868" width="5.42578125" customWidth="1"/>
    <col min="4869" max="4869" width="22.28515625" customWidth="1"/>
    <col min="4870" max="4870" width="38.85546875" customWidth="1"/>
    <col min="4871" max="4871" width="9.28515625" customWidth="1"/>
    <col min="4872" max="4876" width="10.7109375" customWidth="1"/>
    <col min="5122" max="5122" width="5.140625" customWidth="1"/>
    <col min="5123" max="5123" width="4.140625" customWidth="1"/>
    <col min="5124" max="5124" width="5.42578125" customWidth="1"/>
    <col min="5125" max="5125" width="22.28515625" customWidth="1"/>
    <col min="5126" max="5126" width="38.85546875" customWidth="1"/>
    <col min="5127" max="5127" width="9.28515625" customWidth="1"/>
    <col min="5128" max="5132" width="10.7109375" customWidth="1"/>
    <col min="5378" max="5378" width="5.140625" customWidth="1"/>
    <col min="5379" max="5379" width="4.140625" customWidth="1"/>
    <col min="5380" max="5380" width="5.42578125" customWidth="1"/>
    <col min="5381" max="5381" width="22.28515625" customWidth="1"/>
    <col min="5382" max="5382" width="38.85546875" customWidth="1"/>
    <col min="5383" max="5383" width="9.28515625" customWidth="1"/>
    <col min="5384" max="5388" width="10.7109375" customWidth="1"/>
    <col min="5634" max="5634" width="5.140625" customWidth="1"/>
    <col min="5635" max="5635" width="4.140625" customWidth="1"/>
    <col min="5636" max="5636" width="5.42578125" customWidth="1"/>
    <col min="5637" max="5637" width="22.28515625" customWidth="1"/>
    <col min="5638" max="5638" width="38.85546875" customWidth="1"/>
    <col min="5639" max="5639" width="9.28515625" customWidth="1"/>
    <col min="5640" max="5644" width="10.7109375" customWidth="1"/>
    <col min="5890" max="5890" width="5.140625" customWidth="1"/>
    <col min="5891" max="5891" width="4.140625" customWidth="1"/>
    <col min="5892" max="5892" width="5.42578125" customWidth="1"/>
    <col min="5893" max="5893" width="22.28515625" customWidth="1"/>
    <col min="5894" max="5894" width="38.85546875" customWidth="1"/>
    <col min="5895" max="5895" width="9.28515625" customWidth="1"/>
    <col min="5896" max="5900" width="10.7109375" customWidth="1"/>
    <col min="6146" max="6146" width="5.140625" customWidth="1"/>
    <col min="6147" max="6147" width="4.140625" customWidth="1"/>
    <col min="6148" max="6148" width="5.42578125" customWidth="1"/>
    <col min="6149" max="6149" width="22.28515625" customWidth="1"/>
    <col min="6150" max="6150" width="38.85546875" customWidth="1"/>
    <col min="6151" max="6151" width="9.28515625" customWidth="1"/>
    <col min="6152" max="6156" width="10.7109375" customWidth="1"/>
    <col min="6402" max="6402" width="5.140625" customWidth="1"/>
    <col min="6403" max="6403" width="4.140625" customWidth="1"/>
    <col min="6404" max="6404" width="5.42578125" customWidth="1"/>
    <col min="6405" max="6405" width="22.28515625" customWidth="1"/>
    <col min="6406" max="6406" width="38.85546875" customWidth="1"/>
    <col min="6407" max="6407" width="9.28515625" customWidth="1"/>
    <col min="6408" max="6412" width="10.7109375" customWidth="1"/>
    <col min="6658" max="6658" width="5.140625" customWidth="1"/>
    <col min="6659" max="6659" width="4.140625" customWidth="1"/>
    <col min="6660" max="6660" width="5.42578125" customWidth="1"/>
    <col min="6661" max="6661" width="22.28515625" customWidth="1"/>
    <col min="6662" max="6662" width="38.85546875" customWidth="1"/>
    <col min="6663" max="6663" width="9.28515625" customWidth="1"/>
    <col min="6664" max="6668" width="10.7109375" customWidth="1"/>
    <col min="6914" max="6914" width="5.140625" customWidth="1"/>
    <col min="6915" max="6915" width="4.140625" customWidth="1"/>
    <col min="6916" max="6916" width="5.42578125" customWidth="1"/>
    <col min="6917" max="6917" width="22.28515625" customWidth="1"/>
    <col min="6918" max="6918" width="38.85546875" customWidth="1"/>
    <col min="6919" max="6919" width="9.28515625" customWidth="1"/>
    <col min="6920" max="6924" width="10.7109375" customWidth="1"/>
    <col min="7170" max="7170" width="5.140625" customWidth="1"/>
    <col min="7171" max="7171" width="4.140625" customWidth="1"/>
    <col min="7172" max="7172" width="5.42578125" customWidth="1"/>
    <col min="7173" max="7173" width="22.28515625" customWidth="1"/>
    <col min="7174" max="7174" width="38.85546875" customWidth="1"/>
    <col min="7175" max="7175" width="9.28515625" customWidth="1"/>
    <col min="7176" max="7180" width="10.7109375" customWidth="1"/>
    <col min="7426" max="7426" width="5.140625" customWidth="1"/>
    <col min="7427" max="7427" width="4.140625" customWidth="1"/>
    <col min="7428" max="7428" width="5.42578125" customWidth="1"/>
    <col min="7429" max="7429" width="22.28515625" customWidth="1"/>
    <col min="7430" max="7430" width="38.85546875" customWidth="1"/>
    <col min="7431" max="7431" width="9.28515625" customWidth="1"/>
    <col min="7432" max="7436" width="10.7109375" customWidth="1"/>
    <col min="7682" max="7682" width="5.140625" customWidth="1"/>
    <col min="7683" max="7683" width="4.140625" customWidth="1"/>
    <col min="7684" max="7684" width="5.42578125" customWidth="1"/>
    <col min="7685" max="7685" width="22.28515625" customWidth="1"/>
    <col min="7686" max="7686" width="38.85546875" customWidth="1"/>
    <col min="7687" max="7687" width="9.28515625" customWidth="1"/>
    <col min="7688" max="7692" width="10.7109375" customWidth="1"/>
    <col min="7938" max="7938" width="5.140625" customWidth="1"/>
    <col min="7939" max="7939" width="4.140625" customWidth="1"/>
    <col min="7940" max="7940" width="5.42578125" customWidth="1"/>
    <col min="7941" max="7941" width="22.28515625" customWidth="1"/>
    <col min="7942" max="7942" width="38.85546875" customWidth="1"/>
    <col min="7943" max="7943" width="9.28515625" customWidth="1"/>
    <col min="7944" max="7948" width="10.7109375" customWidth="1"/>
    <col min="8194" max="8194" width="5.140625" customWidth="1"/>
    <col min="8195" max="8195" width="4.140625" customWidth="1"/>
    <col min="8196" max="8196" width="5.42578125" customWidth="1"/>
    <col min="8197" max="8197" width="22.28515625" customWidth="1"/>
    <col min="8198" max="8198" width="38.85546875" customWidth="1"/>
    <col min="8199" max="8199" width="9.28515625" customWidth="1"/>
    <col min="8200" max="8204" width="10.7109375" customWidth="1"/>
    <col min="8450" max="8450" width="5.140625" customWidth="1"/>
    <col min="8451" max="8451" width="4.140625" customWidth="1"/>
    <col min="8452" max="8452" width="5.42578125" customWidth="1"/>
    <col min="8453" max="8453" width="22.28515625" customWidth="1"/>
    <col min="8454" max="8454" width="38.85546875" customWidth="1"/>
    <col min="8455" max="8455" width="9.28515625" customWidth="1"/>
    <col min="8456" max="8460" width="10.7109375" customWidth="1"/>
    <col min="8706" max="8706" width="5.140625" customWidth="1"/>
    <col min="8707" max="8707" width="4.140625" customWidth="1"/>
    <col min="8708" max="8708" width="5.42578125" customWidth="1"/>
    <col min="8709" max="8709" width="22.28515625" customWidth="1"/>
    <col min="8710" max="8710" width="38.85546875" customWidth="1"/>
    <col min="8711" max="8711" width="9.28515625" customWidth="1"/>
    <col min="8712" max="8716" width="10.7109375" customWidth="1"/>
    <col min="8962" max="8962" width="5.140625" customWidth="1"/>
    <col min="8963" max="8963" width="4.140625" customWidth="1"/>
    <col min="8964" max="8964" width="5.42578125" customWidth="1"/>
    <col min="8965" max="8965" width="22.28515625" customWidth="1"/>
    <col min="8966" max="8966" width="38.85546875" customWidth="1"/>
    <col min="8967" max="8967" width="9.28515625" customWidth="1"/>
    <col min="8968" max="8972" width="10.7109375" customWidth="1"/>
    <col min="9218" max="9218" width="5.140625" customWidth="1"/>
    <col min="9219" max="9219" width="4.140625" customWidth="1"/>
    <col min="9220" max="9220" width="5.42578125" customWidth="1"/>
    <col min="9221" max="9221" width="22.28515625" customWidth="1"/>
    <col min="9222" max="9222" width="38.85546875" customWidth="1"/>
    <col min="9223" max="9223" width="9.28515625" customWidth="1"/>
    <col min="9224" max="9228" width="10.7109375" customWidth="1"/>
    <col min="9474" max="9474" width="5.140625" customWidth="1"/>
    <col min="9475" max="9475" width="4.140625" customWidth="1"/>
    <col min="9476" max="9476" width="5.42578125" customWidth="1"/>
    <col min="9477" max="9477" width="22.28515625" customWidth="1"/>
    <col min="9478" max="9478" width="38.85546875" customWidth="1"/>
    <col min="9479" max="9479" width="9.28515625" customWidth="1"/>
    <col min="9480" max="9484" width="10.7109375" customWidth="1"/>
    <col min="9730" max="9730" width="5.140625" customWidth="1"/>
    <col min="9731" max="9731" width="4.140625" customWidth="1"/>
    <col min="9732" max="9732" width="5.42578125" customWidth="1"/>
    <col min="9733" max="9733" width="22.28515625" customWidth="1"/>
    <col min="9734" max="9734" width="38.85546875" customWidth="1"/>
    <col min="9735" max="9735" width="9.28515625" customWidth="1"/>
    <col min="9736" max="9740" width="10.7109375" customWidth="1"/>
    <col min="9986" max="9986" width="5.140625" customWidth="1"/>
    <col min="9987" max="9987" width="4.140625" customWidth="1"/>
    <col min="9988" max="9988" width="5.42578125" customWidth="1"/>
    <col min="9989" max="9989" width="22.28515625" customWidth="1"/>
    <col min="9990" max="9990" width="38.85546875" customWidth="1"/>
    <col min="9991" max="9991" width="9.28515625" customWidth="1"/>
    <col min="9992" max="9996" width="10.7109375" customWidth="1"/>
    <col min="10242" max="10242" width="5.140625" customWidth="1"/>
    <col min="10243" max="10243" width="4.140625" customWidth="1"/>
    <col min="10244" max="10244" width="5.42578125" customWidth="1"/>
    <col min="10245" max="10245" width="22.28515625" customWidth="1"/>
    <col min="10246" max="10246" width="38.85546875" customWidth="1"/>
    <col min="10247" max="10247" width="9.28515625" customWidth="1"/>
    <col min="10248" max="10252" width="10.7109375" customWidth="1"/>
    <col min="10498" max="10498" width="5.140625" customWidth="1"/>
    <col min="10499" max="10499" width="4.140625" customWidth="1"/>
    <col min="10500" max="10500" width="5.42578125" customWidth="1"/>
    <col min="10501" max="10501" width="22.28515625" customWidth="1"/>
    <col min="10502" max="10502" width="38.85546875" customWidth="1"/>
    <col min="10503" max="10503" width="9.28515625" customWidth="1"/>
    <col min="10504" max="10508" width="10.7109375" customWidth="1"/>
    <col min="10754" max="10754" width="5.140625" customWidth="1"/>
    <col min="10755" max="10755" width="4.140625" customWidth="1"/>
    <col min="10756" max="10756" width="5.42578125" customWidth="1"/>
    <col min="10757" max="10757" width="22.28515625" customWidth="1"/>
    <col min="10758" max="10758" width="38.85546875" customWidth="1"/>
    <col min="10759" max="10759" width="9.28515625" customWidth="1"/>
    <col min="10760" max="10764" width="10.7109375" customWidth="1"/>
    <col min="11010" max="11010" width="5.140625" customWidth="1"/>
    <col min="11011" max="11011" width="4.140625" customWidth="1"/>
    <col min="11012" max="11012" width="5.42578125" customWidth="1"/>
    <col min="11013" max="11013" width="22.28515625" customWidth="1"/>
    <col min="11014" max="11014" width="38.85546875" customWidth="1"/>
    <col min="11015" max="11015" width="9.28515625" customWidth="1"/>
    <col min="11016" max="11020" width="10.7109375" customWidth="1"/>
    <col min="11266" max="11266" width="5.140625" customWidth="1"/>
    <col min="11267" max="11267" width="4.140625" customWidth="1"/>
    <col min="11268" max="11268" width="5.42578125" customWidth="1"/>
    <col min="11269" max="11269" width="22.28515625" customWidth="1"/>
    <col min="11270" max="11270" width="38.85546875" customWidth="1"/>
    <col min="11271" max="11271" width="9.28515625" customWidth="1"/>
    <col min="11272" max="11276" width="10.7109375" customWidth="1"/>
    <col min="11522" max="11522" width="5.140625" customWidth="1"/>
    <col min="11523" max="11523" width="4.140625" customWidth="1"/>
    <col min="11524" max="11524" width="5.42578125" customWidth="1"/>
    <col min="11525" max="11525" width="22.28515625" customWidth="1"/>
    <col min="11526" max="11526" width="38.85546875" customWidth="1"/>
    <col min="11527" max="11527" width="9.28515625" customWidth="1"/>
    <col min="11528" max="11532" width="10.7109375" customWidth="1"/>
    <col min="11778" max="11778" width="5.140625" customWidth="1"/>
    <col min="11779" max="11779" width="4.140625" customWidth="1"/>
    <col min="11780" max="11780" width="5.42578125" customWidth="1"/>
    <col min="11781" max="11781" width="22.28515625" customWidth="1"/>
    <col min="11782" max="11782" width="38.85546875" customWidth="1"/>
    <col min="11783" max="11783" width="9.28515625" customWidth="1"/>
    <col min="11784" max="11788" width="10.7109375" customWidth="1"/>
    <col min="12034" max="12034" width="5.140625" customWidth="1"/>
    <col min="12035" max="12035" width="4.140625" customWidth="1"/>
    <col min="12036" max="12036" width="5.42578125" customWidth="1"/>
    <col min="12037" max="12037" width="22.28515625" customWidth="1"/>
    <col min="12038" max="12038" width="38.85546875" customWidth="1"/>
    <col min="12039" max="12039" width="9.28515625" customWidth="1"/>
    <col min="12040" max="12044" width="10.7109375" customWidth="1"/>
    <col min="12290" max="12290" width="5.140625" customWidth="1"/>
    <col min="12291" max="12291" width="4.140625" customWidth="1"/>
    <col min="12292" max="12292" width="5.42578125" customWidth="1"/>
    <col min="12293" max="12293" width="22.28515625" customWidth="1"/>
    <col min="12294" max="12294" width="38.85546875" customWidth="1"/>
    <col min="12295" max="12295" width="9.28515625" customWidth="1"/>
    <col min="12296" max="12300" width="10.7109375" customWidth="1"/>
    <col min="12546" max="12546" width="5.140625" customWidth="1"/>
    <col min="12547" max="12547" width="4.140625" customWidth="1"/>
    <col min="12548" max="12548" width="5.42578125" customWidth="1"/>
    <col min="12549" max="12549" width="22.28515625" customWidth="1"/>
    <col min="12550" max="12550" width="38.85546875" customWidth="1"/>
    <col min="12551" max="12551" width="9.28515625" customWidth="1"/>
    <col min="12552" max="12556" width="10.7109375" customWidth="1"/>
    <col min="12802" max="12802" width="5.140625" customWidth="1"/>
    <col min="12803" max="12803" width="4.140625" customWidth="1"/>
    <col min="12804" max="12804" width="5.42578125" customWidth="1"/>
    <col min="12805" max="12805" width="22.28515625" customWidth="1"/>
    <col min="12806" max="12806" width="38.85546875" customWidth="1"/>
    <col min="12807" max="12807" width="9.28515625" customWidth="1"/>
    <col min="12808" max="12812" width="10.7109375" customWidth="1"/>
    <col min="13058" max="13058" width="5.140625" customWidth="1"/>
    <col min="13059" max="13059" width="4.140625" customWidth="1"/>
    <col min="13060" max="13060" width="5.42578125" customWidth="1"/>
    <col min="13061" max="13061" width="22.28515625" customWidth="1"/>
    <col min="13062" max="13062" width="38.85546875" customWidth="1"/>
    <col min="13063" max="13063" width="9.28515625" customWidth="1"/>
    <col min="13064" max="13068" width="10.7109375" customWidth="1"/>
    <col min="13314" max="13314" width="5.140625" customWidth="1"/>
    <col min="13315" max="13315" width="4.140625" customWidth="1"/>
    <col min="13316" max="13316" width="5.42578125" customWidth="1"/>
    <col min="13317" max="13317" width="22.28515625" customWidth="1"/>
    <col min="13318" max="13318" width="38.85546875" customWidth="1"/>
    <col min="13319" max="13319" width="9.28515625" customWidth="1"/>
    <col min="13320" max="13324" width="10.7109375" customWidth="1"/>
    <col min="13570" max="13570" width="5.140625" customWidth="1"/>
    <col min="13571" max="13571" width="4.140625" customWidth="1"/>
    <col min="13572" max="13572" width="5.42578125" customWidth="1"/>
    <col min="13573" max="13573" width="22.28515625" customWidth="1"/>
    <col min="13574" max="13574" width="38.85546875" customWidth="1"/>
    <col min="13575" max="13575" width="9.28515625" customWidth="1"/>
    <col min="13576" max="13580" width="10.7109375" customWidth="1"/>
    <col min="13826" max="13826" width="5.140625" customWidth="1"/>
    <col min="13827" max="13827" width="4.140625" customWidth="1"/>
    <col min="13828" max="13828" width="5.42578125" customWidth="1"/>
    <col min="13829" max="13829" width="22.28515625" customWidth="1"/>
    <col min="13830" max="13830" width="38.85546875" customWidth="1"/>
    <col min="13831" max="13831" width="9.28515625" customWidth="1"/>
    <col min="13832" max="13836" width="10.7109375" customWidth="1"/>
    <col min="14082" max="14082" width="5.140625" customWidth="1"/>
    <col min="14083" max="14083" width="4.140625" customWidth="1"/>
    <col min="14084" max="14084" width="5.42578125" customWidth="1"/>
    <col min="14085" max="14085" width="22.28515625" customWidth="1"/>
    <col min="14086" max="14086" width="38.85546875" customWidth="1"/>
    <col min="14087" max="14087" width="9.28515625" customWidth="1"/>
    <col min="14088" max="14092" width="10.7109375" customWidth="1"/>
    <col min="14338" max="14338" width="5.140625" customWidth="1"/>
    <col min="14339" max="14339" width="4.140625" customWidth="1"/>
    <col min="14340" max="14340" width="5.42578125" customWidth="1"/>
    <col min="14341" max="14341" width="22.28515625" customWidth="1"/>
    <col min="14342" max="14342" width="38.85546875" customWidth="1"/>
    <col min="14343" max="14343" width="9.28515625" customWidth="1"/>
    <col min="14344" max="14348" width="10.7109375" customWidth="1"/>
    <col min="14594" max="14594" width="5.140625" customWidth="1"/>
    <col min="14595" max="14595" width="4.140625" customWidth="1"/>
    <col min="14596" max="14596" width="5.42578125" customWidth="1"/>
    <col min="14597" max="14597" width="22.28515625" customWidth="1"/>
    <col min="14598" max="14598" width="38.85546875" customWidth="1"/>
    <col min="14599" max="14599" width="9.28515625" customWidth="1"/>
    <col min="14600" max="14604" width="10.7109375" customWidth="1"/>
    <col min="14850" max="14850" width="5.140625" customWidth="1"/>
    <col min="14851" max="14851" width="4.140625" customWidth="1"/>
    <col min="14852" max="14852" width="5.42578125" customWidth="1"/>
    <col min="14853" max="14853" width="22.28515625" customWidth="1"/>
    <col min="14854" max="14854" width="38.85546875" customWidth="1"/>
    <col min="14855" max="14855" width="9.28515625" customWidth="1"/>
    <col min="14856" max="14860" width="10.7109375" customWidth="1"/>
    <col min="15106" max="15106" width="5.140625" customWidth="1"/>
    <col min="15107" max="15107" width="4.140625" customWidth="1"/>
    <col min="15108" max="15108" width="5.42578125" customWidth="1"/>
    <col min="15109" max="15109" width="22.28515625" customWidth="1"/>
    <col min="15110" max="15110" width="38.85546875" customWidth="1"/>
    <col min="15111" max="15111" width="9.28515625" customWidth="1"/>
    <col min="15112" max="15116" width="10.7109375" customWidth="1"/>
    <col min="15362" max="15362" width="5.140625" customWidth="1"/>
    <col min="15363" max="15363" width="4.140625" customWidth="1"/>
    <col min="15364" max="15364" width="5.42578125" customWidth="1"/>
    <col min="15365" max="15365" width="22.28515625" customWidth="1"/>
    <col min="15366" max="15366" width="38.85546875" customWidth="1"/>
    <col min="15367" max="15367" width="9.28515625" customWidth="1"/>
    <col min="15368" max="15372" width="10.7109375" customWidth="1"/>
    <col min="15618" max="15618" width="5.140625" customWidth="1"/>
    <col min="15619" max="15619" width="4.140625" customWidth="1"/>
    <col min="15620" max="15620" width="5.42578125" customWidth="1"/>
    <col min="15621" max="15621" width="22.28515625" customWidth="1"/>
    <col min="15622" max="15622" width="38.85546875" customWidth="1"/>
    <col min="15623" max="15623" width="9.28515625" customWidth="1"/>
    <col min="15624" max="15628" width="10.7109375" customWidth="1"/>
    <col min="15874" max="15874" width="5.140625" customWidth="1"/>
    <col min="15875" max="15875" width="4.140625" customWidth="1"/>
    <col min="15876" max="15876" width="5.42578125" customWidth="1"/>
    <col min="15877" max="15877" width="22.28515625" customWidth="1"/>
    <col min="15878" max="15878" width="38.85546875" customWidth="1"/>
    <col min="15879" max="15879" width="9.28515625" customWidth="1"/>
    <col min="15880" max="15884" width="10.7109375" customWidth="1"/>
    <col min="16130" max="16130" width="5.140625" customWidth="1"/>
    <col min="16131" max="16131" width="4.140625" customWidth="1"/>
    <col min="16132" max="16132" width="5.42578125" customWidth="1"/>
    <col min="16133" max="16133" width="22.28515625" customWidth="1"/>
    <col min="16134" max="16134" width="38.85546875" customWidth="1"/>
    <col min="16135" max="16135" width="9.28515625" customWidth="1"/>
    <col min="16136" max="16140" width="10.7109375" customWidth="1"/>
  </cols>
  <sheetData>
    <row r="1" spans="1:19" s="2" customFormat="1" ht="27.75" customHeight="1">
      <c r="A1" s="208"/>
      <c r="B1" s="208"/>
      <c r="C1" s="208"/>
      <c r="D1" s="208"/>
      <c r="E1" s="208"/>
      <c r="F1" s="205"/>
      <c r="G1" s="205"/>
      <c r="H1" s="206"/>
      <c r="I1" s="204"/>
      <c r="J1" s="300" t="s">
        <v>362</v>
      </c>
      <c r="K1" s="300"/>
      <c r="L1" s="300"/>
      <c r="M1" s="300"/>
      <c r="N1" s="300"/>
      <c r="O1" s="300"/>
      <c r="P1" s="93"/>
    </row>
    <row r="2" spans="1:19" s="2" customFormat="1">
      <c r="A2" s="208"/>
      <c r="B2" s="208"/>
      <c r="C2" s="208"/>
      <c r="D2" s="208"/>
      <c r="E2" s="208"/>
      <c r="F2" s="205"/>
      <c r="G2" s="205"/>
      <c r="H2" s="206"/>
      <c r="I2" s="300" t="s">
        <v>360</v>
      </c>
      <c r="J2" s="300"/>
      <c r="K2" s="300"/>
      <c r="L2" s="300"/>
      <c r="M2" s="300"/>
      <c r="N2" s="300"/>
      <c r="O2" s="300"/>
      <c r="P2" s="93"/>
    </row>
    <row r="3" spans="1:19" s="2" customFormat="1">
      <c r="A3" s="208"/>
      <c r="B3" s="208"/>
      <c r="C3" s="208"/>
      <c r="D3" s="208"/>
      <c r="E3" s="208"/>
      <c r="F3" s="205"/>
      <c r="G3" s="205"/>
      <c r="H3" s="206"/>
      <c r="I3" s="204"/>
      <c r="J3" s="204"/>
      <c r="K3" s="204"/>
      <c r="L3" s="204"/>
      <c r="M3" s="204"/>
      <c r="N3" s="204"/>
      <c r="O3" s="204"/>
      <c r="P3" s="93"/>
    </row>
    <row r="4" spans="1:19" s="2" customFormat="1" ht="12.75" customHeight="1">
      <c r="A4" s="200"/>
      <c r="B4" s="200"/>
      <c r="C4" s="200"/>
      <c r="D4" s="200"/>
      <c r="E4" s="200"/>
      <c r="F4" s="1"/>
      <c r="G4" s="1"/>
      <c r="H4" s="95"/>
      <c r="I4" s="96"/>
      <c r="J4" s="96"/>
      <c r="K4" s="301" t="s">
        <v>400</v>
      </c>
      <c r="L4" s="301"/>
      <c r="M4" s="301"/>
      <c r="N4" s="301"/>
      <c r="O4" s="301"/>
      <c r="P4" s="93"/>
    </row>
    <row r="5" spans="1:19" s="2" customFormat="1">
      <c r="A5" s="200"/>
      <c r="B5" s="200"/>
      <c r="C5" s="200"/>
      <c r="D5" s="200"/>
      <c r="E5" s="200"/>
      <c r="F5" s="1"/>
      <c r="G5" s="1"/>
      <c r="H5" s="95"/>
      <c r="I5" s="96"/>
      <c r="J5" s="96"/>
      <c r="K5" s="301" t="s">
        <v>173</v>
      </c>
      <c r="L5" s="301"/>
      <c r="M5" s="301"/>
      <c r="N5" s="301"/>
      <c r="O5" s="301"/>
      <c r="P5" s="93"/>
    </row>
    <row r="6" spans="1:19" s="2" customFormat="1">
      <c r="A6" s="200"/>
      <c r="B6" s="200"/>
      <c r="C6" s="200"/>
      <c r="D6" s="200"/>
      <c r="E6" s="200"/>
      <c r="F6" s="1"/>
      <c r="G6" s="1"/>
      <c r="H6" s="95"/>
      <c r="I6" s="96"/>
      <c r="J6" s="96"/>
      <c r="K6" s="301" t="s">
        <v>354</v>
      </c>
      <c r="L6" s="301"/>
      <c r="M6" s="301"/>
      <c r="N6" s="301"/>
      <c r="O6" s="301"/>
      <c r="P6" s="93"/>
    </row>
    <row r="7" spans="1:19" s="2" customFormat="1" ht="17.25" customHeight="1">
      <c r="A7" s="200"/>
      <c r="B7" s="200"/>
      <c r="C7" s="200"/>
      <c r="D7" s="200"/>
      <c r="E7" s="200"/>
      <c r="F7" s="1"/>
      <c r="G7" s="1"/>
      <c r="H7" s="95"/>
      <c r="I7" s="298"/>
      <c r="J7" s="298"/>
      <c r="K7" s="298"/>
      <c r="L7" s="207"/>
      <c r="M7" s="207"/>
      <c r="N7" s="207"/>
      <c r="O7" s="207"/>
      <c r="P7" s="93"/>
    </row>
    <row r="8" spans="1:19" ht="25.5" customHeight="1">
      <c r="A8" s="299" t="s">
        <v>1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93"/>
    </row>
    <row r="9" spans="1:19" ht="15" customHeight="1">
      <c r="A9" s="279" t="s">
        <v>361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93"/>
    </row>
    <row r="10" spans="1:19" s="7" customFormat="1" ht="15.75">
      <c r="A10" s="278" t="s">
        <v>74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93"/>
      <c r="Q10" s="10"/>
      <c r="R10" s="10"/>
    </row>
    <row r="11" spans="1:19" ht="15" customHeight="1">
      <c r="A11" s="212"/>
      <c r="B11" s="212"/>
      <c r="C11" s="212"/>
      <c r="D11" s="209"/>
      <c r="E11" s="209"/>
      <c r="F11" s="3"/>
      <c r="G11" s="3"/>
      <c r="H11" s="3"/>
      <c r="I11" s="3"/>
      <c r="J11" s="3"/>
      <c r="K11" s="3"/>
      <c r="L11" s="3"/>
      <c r="M11" s="3"/>
      <c r="N11" s="3"/>
      <c r="O11" s="3"/>
      <c r="P11" s="93"/>
      <c r="Q11" s="13"/>
      <c r="R11" s="13"/>
    </row>
    <row r="12" spans="1:19" ht="51.75" customHeight="1">
      <c r="A12" s="292" t="s">
        <v>2</v>
      </c>
      <c r="B12" s="292"/>
      <c r="C12" s="292" t="s">
        <v>3</v>
      </c>
      <c r="D12" s="292" t="s">
        <v>4</v>
      </c>
      <c r="E12" s="292" t="s">
        <v>5</v>
      </c>
      <c r="F12" s="292" t="s">
        <v>6</v>
      </c>
      <c r="G12" s="292" t="s">
        <v>7</v>
      </c>
      <c r="H12" s="292" t="s">
        <v>25</v>
      </c>
      <c r="I12" s="292" t="s">
        <v>54</v>
      </c>
      <c r="J12" s="292" t="s">
        <v>55</v>
      </c>
      <c r="K12" s="292" t="s">
        <v>56</v>
      </c>
      <c r="L12" s="292" t="s">
        <v>240</v>
      </c>
      <c r="M12" s="292" t="s">
        <v>272</v>
      </c>
      <c r="N12" s="292" t="s">
        <v>345</v>
      </c>
      <c r="O12" s="292" t="s">
        <v>346</v>
      </c>
      <c r="P12" s="93"/>
      <c r="Q12" s="13"/>
      <c r="R12" s="13"/>
    </row>
    <row r="13" spans="1:19" ht="15" customHeight="1">
      <c r="A13" s="188" t="s">
        <v>8</v>
      </c>
      <c r="B13" s="188" t="s">
        <v>9</v>
      </c>
      <c r="C13" s="293"/>
      <c r="D13" s="292" t="s">
        <v>10</v>
      </c>
      <c r="E13" s="292" t="s">
        <v>11</v>
      </c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93"/>
      <c r="Q13" s="13"/>
      <c r="R13" s="13"/>
    </row>
    <row r="14" spans="1:19" ht="16.5" customHeight="1">
      <c r="A14" s="5" t="s">
        <v>12</v>
      </c>
      <c r="B14" s="6">
        <v>1</v>
      </c>
      <c r="C14" s="6"/>
      <c r="D14" s="295" t="s">
        <v>190</v>
      </c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7"/>
      <c r="P14" s="93"/>
      <c r="Q14" s="13"/>
      <c r="R14" s="13"/>
    </row>
    <row r="15" spans="1:19" ht="15" customHeight="1">
      <c r="A15" s="289" t="s">
        <v>12</v>
      </c>
      <c r="B15" s="289" t="s">
        <v>18</v>
      </c>
      <c r="C15" s="289" t="s">
        <v>13</v>
      </c>
      <c r="D15" s="291" t="s">
        <v>62</v>
      </c>
      <c r="E15" s="210" t="s">
        <v>60</v>
      </c>
      <c r="F15" s="41" t="s">
        <v>16</v>
      </c>
      <c r="G15" s="41">
        <v>249</v>
      </c>
      <c r="H15" s="41">
        <v>418</v>
      </c>
      <c r="I15" s="41">
        <f>389+172</f>
        <v>561</v>
      </c>
      <c r="J15" s="41">
        <f>50+150+44+117+80+120</f>
        <v>561</v>
      </c>
      <c r="K15" s="41">
        <f>50+150+44+117+80+120</f>
        <v>561</v>
      </c>
      <c r="L15" s="41">
        <f>50+150+44+117+80+120</f>
        <v>561</v>
      </c>
      <c r="M15" s="41">
        <f t="shared" ref="M15:N15" si="0">50+150+44+117+80+120</f>
        <v>561</v>
      </c>
      <c r="N15" s="41">
        <f t="shared" si="0"/>
        <v>561</v>
      </c>
      <c r="O15" s="41">
        <f>50+150+44+117+80+120</f>
        <v>561</v>
      </c>
      <c r="P15" s="16"/>
      <c r="Q15" s="11"/>
      <c r="R15" s="11"/>
      <c r="S15" s="9"/>
    </row>
    <row r="16" spans="1:19" ht="37.5" customHeight="1">
      <c r="A16" s="290"/>
      <c r="B16" s="290"/>
      <c r="C16" s="290"/>
      <c r="D16" s="291"/>
      <c r="E16" s="210" t="s">
        <v>212</v>
      </c>
      <c r="F16" s="41" t="s">
        <v>15</v>
      </c>
      <c r="G16" s="4">
        <v>21342.2</v>
      </c>
      <c r="H16" s="4">
        <f>9782+2929.55+4280.55+7480.4+20.5</f>
        <v>24493</v>
      </c>
      <c r="I16" s="4">
        <f>12971.4+10441.6</f>
        <v>23413</v>
      </c>
      <c r="J16" s="4">
        <f>757.2+399.5+1740.2+1440.6+8357.6+10929.8</f>
        <v>23624.9</v>
      </c>
      <c r="K16" s="4">
        <f>2946.46+4236.58+4847.45+5254.48+11204.61+14652.752</f>
        <v>43142.332000000002</v>
      </c>
      <c r="L16" s="4">
        <v>33313.800000000003</v>
      </c>
      <c r="M16" s="4">
        <v>33313.800000000003</v>
      </c>
      <c r="N16" s="4">
        <v>33313.800000000003</v>
      </c>
      <c r="O16" s="4">
        <v>33313.800000000003</v>
      </c>
      <c r="P16" s="16"/>
    </row>
    <row r="17" spans="1:17" ht="24" customHeight="1">
      <c r="A17" s="289" t="s">
        <v>12</v>
      </c>
      <c r="B17" s="289" t="s">
        <v>18</v>
      </c>
      <c r="C17" s="289" t="s">
        <v>13</v>
      </c>
      <c r="D17" s="291" t="s">
        <v>61</v>
      </c>
      <c r="E17" s="210" t="s">
        <v>235</v>
      </c>
      <c r="F17" s="41" t="s">
        <v>19</v>
      </c>
      <c r="G17" s="42">
        <v>73</v>
      </c>
      <c r="H17" s="42">
        <v>79</v>
      </c>
      <c r="I17" s="42">
        <f>43+25+13</f>
        <v>81</v>
      </c>
      <c r="J17" s="42">
        <f>25+13+43</f>
        <v>81</v>
      </c>
      <c r="K17" s="42">
        <f>25+13+43</f>
        <v>81</v>
      </c>
      <c r="L17" s="42">
        <f>25+13+43</f>
        <v>81</v>
      </c>
      <c r="M17" s="42">
        <f t="shared" ref="M17:N17" si="1">25+13+43</f>
        <v>81</v>
      </c>
      <c r="N17" s="42">
        <f t="shared" si="1"/>
        <v>81</v>
      </c>
      <c r="O17" s="42">
        <f>25+13+43</f>
        <v>81</v>
      </c>
      <c r="P17" s="16"/>
    </row>
    <row r="18" spans="1:17" ht="39" customHeight="1">
      <c r="A18" s="290"/>
      <c r="B18" s="290"/>
      <c r="C18" s="290"/>
      <c r="D18" s="291"/>
      <c r="E18" s="210" t="s">
        <v>213</v>
      </c>
      <c r="F18" s="41" t="s">
        <v>15</v>
      </c>
      <c r="G18" s="4">
        <v>55176.7</v>
      </c>
      <c r="H18" s="4">
        <f>40279.4+5367.43+5462.13</f>
        <v>51108.959999999999</v>
      </c>
      <c r="I18" s="4">
        <v>54930.5</v>
      </c>
      <c r="J18" s="4">
        <f>8359.7+9082.3+45005.2</f>
        <v>62447.199999999997</v>
      </c>
      <c r="K18" s="4">
        <f>1680.9+4579.86+60334.998</f>
        <v>66595.758000000002</v>
      </c>
      <c r="L18" s="4">
        <v>50786.400000000001</v>
      </c>
      <c r="M18" s="4">
        <v>50786.400000000001</v>
      </c>
      <c r="N18" s="4">
        <v>50786.400000000001</v>
      </c>
      <c r="O18" s="4">
        <v>50786.400000000001</v>
      </c>
      <c r="P18" s="16"/>
    </row>
    <row r="19" spans="1:17" ht="20.25" customHeight="1">
      <c r="A19" s="285" t="s">
        <v>12</v>
      </c>
      <c r="B19" s="303">
        <v>1</v>
      </c>
      <c r="C19" s="303">
        <v>938</v>
      </c>
      <c r="D19" s="287" t="s">
        <v>53</v>
      </c>
      <c r="E19" s="211" t="s">
        <v>342</v>
      </c>
      <c r="F19" s="41" t="s">
        <v>14</v>
      </c>
      <c r="G19" s="43">
        <v>1299</v>
      </c>
      <c r="H19" s="43">
        <v>3831</v>
      </c>
      <c r="I19" s="43">
        <v>4585</v>
      </c>
      <c r="J19" s="43">
        <v>6300</v>
      </c>
      <c r="K19" s="43">
        <v>6000</v>
      </c>
      <c r="L19" s="43">
        <v>6000</v>
      </c>
      <c r="M19" s="43">
        <v>6000</v>
      </c>
      <c r="N19" s="43">
        <v>6000</v>
      </c>
      <c r="O19" s="43">
        <v>6000</v>
      </c>
      <c r="P19" s="16"/>
    </row>
    <row r="20" spans="1:17" ht="37.5" customHeight="1">
      <c r="A20" s="286"/>
      <c r="B20" s="304"/>
      <c r="C20" s="304"/>
      <c r="D20" s="288"/>
      <c r="E20" s="210" t="s">
        <v>213</v>
      </c>
      <c r="F20" s="41" t="s">
        <v>15</v>
      </c>
      <c r="G20" s="4">
        <v>377.4</v>
      </c>
      <c r="H20" s="4">
        <v>808.5</v>
      </c>
      <c r="I20" s="4">
        <v>854.2</v>
      </c>
      <c r="J20" s="4">
        <v>1036.5999999999999</v>
      </c>
      <c r="K20" s="4">
        <v>3841.83</v>
      </c>
      <c r="L20" s="4">
        <v>2930.9</v>
      </c>
      <c r="M20" s="4">
        <v>2930.9</v>
      </c>
      <c r="N20" s="4">
        <v>2930.9</v>
      </c>
      <c r="O20" s="4">
        <v>2930.9</v>
      </c>
      <c r="P20" s="191"/>
      <c r="Q20" s="9"/>
    </row>
    <row r="21" spans="1:17" ht="21" customHeight="1">
      <c r="A21" s="5" t="s">
        <v>12</v>
      </c>
      <c r="B21" s="6">
        <v>2</v>
      </c>
      <c r="C21" s="6"/>
      <c r="D21" s="294" t="s">
        <v>57</v>
      </c>
      <c r="E21" s="294"/>
      <c r="F21" s="294"/>
      <c r="G21" s="294"/>
      <c r="H21" s="294"/>
      <c r="I21" s="294"/>
      <c r="J21" s="294"/>
      <c r="K21" s="294"/>
      <c r="L21" s="294"/>
      <c r="M21" s="294"/>
      <c r="N21" s="294"/>
      <c r="O21" s="294"/>
      <c r="P21" s="16"/>
    </row>
    <row r="22" spans="1:17" ht="13.5" customHeight="1">
      <c r="A22" s="285" t="s">
        <v>12</v>
      </c>
      <c r="B22" s="303">
        <v>2</v>
      </c>
      <c r="C22" s="303">
        <v>938</v>
      </c>
      <c r="D22" s="287" t="s">
        <v>20</v>
      </c>
      <c r="E22" s="210" t="s">
        <v>22</v>
      </c>
      <c r="F22" s="41" t="s">
        <v>19</v>
      </c>
      <c r="G22" s="4">
        <v>1500</v>
      </c>
      <c r="H22" s="43">
        <v>3932</v>
      </c>
      <c r="I22" s="43">
        <v>3980</v>
      </c>
      <c r="J22" s="43">
        <v>4000</v>
      </c>
      <c r="K22" s="43">
        <v>4000</v>
      </c>
      <c r="L22" s="43">
        <v>4000</v>
      </c>
      <c r="M22" s="43">
        <v>4000</v>
      </c>
      <c r="N22" s="43">
        <v>4000</v>
      </c>
      <c r="O22" s="43">
        <v>4000</v>
      </c>
      <c r="P22" s="16"/>
    </row>
    <row r="23" spans="1:17" ht="38.25" customHeight="1">
      <c r="A23" s="286"/>
      <c r="B23" s="304"/>
      <c r="C23" s="304"/>
      <c r="D23" s="288"/>
      <c r="E23" s="210" t="s">
        <v>213</v>
      </c>
      <c r="F23" s="41" t="s">
        <v>15</v>
      </c>
      <c r="G23" s="4">
        <v>1750.43</v>
      </c>
      <c r="H23" s="4">
        <v>3039.39</v>
      </c>
      <c r="I23" s="4">
        <v>1352.6</v>
      </c>
      <c r="J23" s="4">
        <v>1443.9</v>
      </c>
      <c r="K23" s="4">
        <v>1744.12</v>
      </c>
      <c r="L23" s="4">
        <v>1394.3</v>
      </c>
      <c r="M23" s="4">
        <v>1394.3</v>
      </c>
      <c r="N23" s="4">
        <v>1394.3</v>
      </c>
      <c r="O23" s="4">
        <v>1394.3</v>
      </c>
      <c r="P23" s="16"/>
    </row>
    <row r="24" spans="1:17" ht="16.5" customHeight="1">
      <c r="A24" s="285" t="s">
        <v>12</v>
      </c>
      <c r="B24" s="303">
        <v>2</v>
      </c>
      <c r="C24" s="303">
        <v>938</v>
      </c>
      <c r="D24" s="287" t="s">
        <v>233</v>
      </c>
      <c r="E24" s="210" t="s">
        <v>21</v>
      </c>
      <c r="F24" s="41" t="s">
        <v>19</v>
      </c>
      <c r="G24" s="4">
        <v>1500</v>
      </c>
      <c r="H24" s="4">
        <v>4900</v>
      </c>
      <c r="I24" s="4">
        <v>5120</v>
      </c>
      <c r="J24" s="4">
        <v>5000</v>
      </c>
      <c r="K24" s="4">
        <v>5000</v>
      </c>
      <c r="L24" s="4">
        <v>5000</v>
      </c>
      <c r="M24" s="4">
        <v>5000</v>
      </c>
      <c r="N24" s="4">
        <v>5000</v>
      </c>
      <c r="O24" s="4">
        <v>5000</v>
      </c>
      <c r="P24" s="16"/>
    </row>
    <row r="25" spans="1:17" ht="45.75" customHeight="1">
      <c r="A25" s="286"/>
      <c r="B25" s="304"/>
      <c r="C25" s="304"/>
      <c r="D25" s="288"/>
      <c r="E25" s="210" t="s">
        <v>213</v>
      </c>
      <c r="F25" s="41" t="s">
        <v>15</v>
      </c>
      <c r="G25" s="4">
        <v>1750.4</v>
      </c>
      <c r="H25" s="4">
        <v>3038.74</v>
      </c>
      <c r="I25" s="4">
        <v>2164.1999999999998</v>
      </c>
      <c r="J25" s="4">
        <v>2310.3000000000002</v>
      </c>
      <c r="K25" s="4">
        <v>2790.6</v>
      </c>
      <c r="L25" s="4">
        <v>2230.8000000000002</v>
      </c>
      <c r="M25" s="4">
        <v>2230.8000000000002</v>
      </c>
      <c r="N25" s="4">
        <v>2230.8000000000002</v>
      </c>
      <c r="O25" s="4">
        <v>2230.8000000000002</v>
      </c>
      <c r="P25" s="16"/>
    </row>
    <row r="26" spans="1:17" ht="21" customHeight="1">
      <c r="A26" s="285" t="s">
        <v>12</v>
      </c>
      <c r="B26" s="303">
        <v>2</v>
      </c>
      <c r="C26" s="303">
        <v>938</v>
      </c>
      <c r="D26" s="287" t="s">
        <v>211</v>
      </c>
      <c r="E26" s="210" t="s">
        <v>23</v>
      </c>
      <c r="F26" s="41" t="s">
        <v>19</v>
      </c>
      <c r="G26" s="4">
        <v>231000</v>
      </c>
      <c r="H26" s="4">
        <v>224294</v>
      </c>
      <c r="I26" s="4">
        <v>309530</v>
      </c>
      <c r="J26" s="4">
        <v>309540</v>
      </c>
      <c r="K26" s="4">
        <v>310000</v>
      </c>
      <c r="L26" s="4">
        <v>310000</v>
      </c>
      <c r="M26" s="4">
        <v>310000</v>
      </c>
      <c r="N26" s="4">
        <v>310000</v>
      </c>
      <c r="O26" s="4">
        <v>310000</v>
      </c>
      <c r="P26" s="16"/>
    </row>
    <row r="27" spans="1:17" ht="43.5" customHeight="1">
      <c r="A27" s="286"/>
      <c r="B27" s="304"/>
      <c r="C27" s="304"/>
      <c r="D27" s="288"/>
      <c r="E27" s="210" t="s">
        <v>213</v>
      </c>
      <c r="F27" s="41" t="s">
        <v>15</v>
      </c>
      <c r="G27" s="4">
        <v>23922.400000000001</v>
      </c>
      <c r="H27" s="4">
        <v>15637.6</v>
      </c>
      <c r="I27" s="4">
        <v>22453.200000000001</v>
      </c>
      <c r="J27" s="4">
        <v>23969.1</v>
      </c>
      <c r="K27" s="4">
        <v>28952.45</v>
      </c>
      <c r="L27" s="4">
        <v>23144.6</v>
      </c>
      <c r="M27" s="4">
        <v>23144.6</v>
      </c>
      <c r="N27" s="4">
        <v>23144.6</v>
      </c>
      <c r="O27" s="4">
        <v>23144.6</v>
      </c>
      <c r="P27" s="16"/>
    </row>
    <row r="28" spans="1:17" ht="22.5" customHeight="1">
      <c r="A28" s="285" t="s">
        <v>12</v>
      </c>
      <c r="B28" s="303">
        <v>2</v>
      </c>
      <c r="C28" s="303">
        <v>938</v>
      </c>
      <c r="D28" s="287" t="s">
        <v>58</v>
      </c>
      <c r="E28" s="210" t="s">
        <v>23</v>
      </c>
      <c r="F28" s="41" t="s">
        <v>19</v>
      </c>
      <c r="G28" s="4">
        <v>27000</v>
      </c>
      <c r="H28" s="4">
        <v>48000</v>
      </c>
      <c r="I28" s="4">
        <v>55420</v>
      </c>
      <c r="J28" s="4">
        <v>55440</v>
      </c>
      <c r="K28" s="4">
        <v>57000</v>
      </c>
      <c r="L28" s="4">
        <v>57000</v>
      </c>
      <c r="M28" s="4">
        <v>57000</v>
      </c>
      <c r="N28" s="4">
        <v>57000</v>
      </c>
      <c r="O28" s="4">
        <v>57000</v>
      </c>
      <c r="P28" s="16"/>
    </row>
    <row r="29" spans="1:17" ht="41.25" customHeight="1">
      <c r="A29" s="286"/>
      <c r="B29" s="304"/>
      <c r="C29" s="304"/>
      <c r="D29" s="288"/>
      <c r="E29" s="210" t="s">
        <v>213</v>
      </c>
      <c r="F29" s="41" t="s">
        <v>15</v>
      </c>
      <c r="G29" s="4">
        <v>1750.1</v>
      </c>
      <c r="H29" s="4">
        <v>2794.08</v>
      </c>
      <c r="I29" s="4">
        <v>1082.0999999999999</v>
      </c>
      <c r="J29" s="4">
        <v>1155.0999999999999</v>
      </c>
      <c r="K29" s="4">
        <v>1395.3</v>
      </c>
      <c r="L29" s="4">
        <v>1115.4000000000001</v>
      </c>
      <c r="M29" s="4">
        <v>1115.4000000000001</v>
      </c>
      <c r="N29" s="4">
        <v>1115.4000000000001</v>
      </c>
      <c r="O29" s="4">
        <v>1115.4000000000001</v>
      </c>
      <c r="P29" s="191"/>
      <c r="Q29" s="9"/>
    </row>
    <row r="30" spans="1:17" ht="19.5" customHeight="1">
      <c r="A30" s="213" t="s">
        <v>12</v>
      </c>
      <c r="B30" s="214">
        <v>3</v>
      </c>
      <c r="C30" s="214"/>
      <c r="D30" s="302" t="s">
        <v>59</v>
      </c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16"/>
    </row>
    <row r="31" spans="1:17" ht="15" customHeight="1">
      <c r="A31" s="285" t="s">
        <v>12</v>
      </c>
      <c r="B31" s="285" t="s">
        <v>43</v>
      </c>
      <c r="C31" s="285" t="s">
        <v>13</v>
      </c>
      <c r="D31" s="287" t="s">
        <v>234</v>
      </c>
      <c r="E31" s="210" t="s">
        <v>273</v>
      </c>
      <c r="F31" s="41" t="s">
        <v>19</v>
      </c>
      <c r="G31" s="43">
        <v>72</v>
      </c>
      <c r="H31" s="43">
        <v>72</v>
      </c>
      <c r="I31" s="43">
        <v>72</v>
      </c>
      <c r="J31" s="43">
        <v>72</v>
      </c>
      <c r="K31" s="43">
        <v>72</v>
      </c>
      <c r="L31" s="43">
        <v>72</v>
      </c>
      <c r="M31" s="43">
        <v>72</v>
      </c>
      <c r="N31" s="43">
        <v>72</v>
      </c>
      <c r="O31" s="43">
        <v>72</v>
      </c>
      <c r="P31" s="16"/>
    </row>
    <row r="32" spans="1:17" ht="36">
      <c r="A32" s="286"/>
      <c r="B32" s="286"/>
      <c r="C32" s="286"/>
      <c r="D32" s="288"/>
      <c r="E32" s="210" t="s">
        <v>213</v>
      </c>
      <c r="F32" s="41" t="s">
        <v>15</v>
      </c>
      <c r="G32" s="4">
        <v>3819.9</v>
      </c>
      <c r="H32" s="4">
        <v>3703.75</v>
      </c>
      <c r="I32" s="4">
        <v>2978.5</v>
      </c>
      <c r="J32" s="4">
        <v>2384.5</v>
      </c>
      <c r="K32" s="4">
        <v>3661.49</v>
      </c>
      <c r="L32" s="4">
        <v>2977</v>
      </c>
      <c r="M32" s="4">
        <v>2977</v>
      </c>
      <c r="N32" s="4">
        <v>2977</v>
      </c>
      <c r="O32" s="4">
        <v>2977</v>
      </c>
      <c r="P32" s="16"/>
    </row>
    <row r="33" spans="1:17" s="164" customFormat="1" ht="23.25" customHeight="1">
      <c r="A33" s="285" t="s">
        <v>12</v>
      </c>
      <c r="B33" s="285" t="s">
        <v>43</v>
      </c>
      <c r="C33" s="285" t="s">
        <v>13</v>
      </c>
      <c r="D33" s="287" t="s">
        <v>24</v>
      </c>
      <c r="E33" s="211" t="s">
        <v>340</v>
      </c>
      <c r="F33" s="41" t="s">
        <v>19</v>
      </c>
      <c r="G33" s="43">
        <v>15428</v>
      </c>
      <c r="H33" s="43">
        <v>15508</v>
      </c>
      <c r="I33" s="43">
        <v>15578</v>
      </c>
      <c r="J33" s="43">
        <v>15638</v>
      </c>
      <c r="K33" s="43">
        <v>15678</v>
      </c>
      <c r="L33" s="43">
        <v>15718</v>
      </c>
      <c r="M33" s="43">
        <v>15758</v>
      </c>
      <c r="N33" s="43">
        <v>15758</v>
      </c>
      <c r="O33" s="43">
        <v>15758</v>
      </c>
      <c r="P33" s="16"/>
    </row>
    <row r="34" spans="1:17" s="164" customFormat="1" ht="50.25" customHeight="1">
      <c r="A34" s="286"/>
      <c r="B34" s="286"/>
      <c r="C34" s="286"/>
      <c r="D34" s="288"/>
      <c r="E34" s="210" t="s">
        <v>213</v>
      </c>
      <c r="F34" s="41" t="s">
        <v>15</v>
      </c>
      <c r="G34" s="4">
        <v>3866</v>
      </c>
      <c r="H34" s="4">
        <v>3799.45</v>
      </c>
      <c r="I34" s="4">
        <v>3353.2</v>
      </c>
      <c r="J34" s="4">
        <v>2170.8000000000002</v>
      </c>
      <c r="K34" s="4">
        <v>2570.38</v>
      </c>
      <c r="L34" s="4">
        <v>2089.9</v>
      </c>
      <c r="M34" s="4">
        <v>2089.9</v>
      </c>
      <c r="N34" s="4">
        <v>2089.9</v>
      </c>
      <c r="O34" s="4">
        <v>2089.9</v>
      </c>
      <c r="P34" s="16"/>
    </row>
    <row r="35" spans="1:17" s="165" customFormat="1" ht="18.75" customHeight="1">
      <c r="A35" s="285" t="s">
        <v>12</v>
      </c>
      <c r="B35" s="285" t="s">
        <v>43</v>
      </c>
      <c r="C35" s="285" t="s">
        <v>13</v>
      </c>
      <c r="D35" s="287" t="s">
        <v>337</v>
      </c>
      <c r="E35" s="211" t="s">
        <v>341</v>
      </c>
      <c r="F35" s="41" t="s">
        <v>19</v>
      </c>
      <c r="G35" s="43" t="s">
        <v>110</v>
      </c>
      <c r="H35" s="43">
        <v>12000</v>
      </c>
      <c r="I35" s="43">
        <v>12150</v>
      </c>
      <c r="J35" s="43">
        <v>18600</v>
      </c>
      <c r="K35" s="43">
        <v>16000</v>
      </c>
      <c r="L35" s="43">
        <v>16000</v>
      </c>
      <c r="M35" s="43">
        <v>16000</v>
      </c>
      <c r="N35" s="43">
        <v>16000</v>
      </c>
      <c r="O35" s="43">
        <v>16000</v>
      </c>
      <c r="P35" s="16"/>
    </row>
    <row r="36" spans="1:17" s="165" customFormat="1" ht="36">
      <c r="A36" s="286"/>
      <c r="B36" s="286"/>
      <c r="C36" s="286"/>
      <c r="D36" s="288"/>
      <c r="E36" s="210" t="s">
        <v>213</v>
      </c>
      <c r="F36" s="41" t="s">
        <v>15</v>
      </c>
      <c r="G36" s="4" t="s">
        <v>110</v>
      </c>
      <c r="H36" s="4">
        <v>0</v>
      </c>
      <c r="I36" s="4">
        <v>508.2</v>
      </c>
      <c r="J36" s="4">
        <v>2091.9</v>
      </c>
      <c r="K36" s="4">
        <v>2062.6999999999998</v>
      </c>
      <c r="L36" s="4">
        <v>1677.1</v>
      </c>
      <c r="M36" s="4">
        <v>1677.1</v>
      </c>
      <c r="N36" s="4">
        <v>1677.1</v>
      </c>
      <c r="O36" s="4">
        <v>1677.1</v>
      </c>
      <c r="P36" s="16"/>
    </row>
    <row r="37" spans="1:17" s="164" customFormat="1" ht="20.25" customHeight="1">
      <c r="A37" s="285" t="s">
        <v>12</v>
      </c>
      <c r="B37" s="285" t="s">
        <v>43</v>
      </c>
      <c r="C37" s="285" t="s">
        <v>13</v>
      </c>
      <c r="D37" s="287" t="s">
        <v>336</v>
      </c>
      <c r="E37" s="211" t="s">
        <v>341</v>
      </c>
      <c r="F37" s="41" t="s">
        <v>19</v>
      </c>
      <c r="G37" s="43" t="s">
        <v>110</v>
      </c>
      <c r="H37" s="43" t="s">
        <v>110</v>
      </c>
      <c r="I37" s="43">
        <v>1572</v>
      </c>
      <c r="J37" s="43">
        <v>1800</v>
      </c>
      <c r="K37" s="43">
        <v>1600</v>
      </c>
      <c r="L37" s="43">
        <v>1800</v>
      </c>
      <c r="M37" s="43">
        <v>1800</v>
      </c>
      <c r="N37" s="43">
        <v>1800</v>
      </c>
      <c r="O37" s="43">
        <v>1800</v>
      </c>
      <c r="P37" s="16"/>
    </row>
    <row r="38" spans="1:17" s="164" customFormat="1" ht="36">
      <c r="A38" s="286"/>
      <c r="B38" s="286"/>
      <c r="C38" s="286"/>
      <c r="D38" s="288"/>
      <c r="E38" s="210" t="s">
        <v>213</v>
      </c>
      <c r="F38" s="41" t="s">
        <v>15</v>
      </c>
      <c r="G38" s="4" t="s">
        <v>110</v>
      </c>
      <c r="H38" s="4" t="s">
        <v>110</v>
      </c>
      <c r="I38" s="4">
        <v>149.4</v>
      </c>
      <c r="J38" s="4">
        <v>460.1</v>
      </c>
      <c r="K38" s="4">
        <v>468.8</v>
      </c>
      <c r="L38" s="4">
        <v>381.2</v>
      </c>
      <c r="M38" s="4">
        <v>381.2</v>
      </c>
      <c r="N38" s="4">
        <v>381.2</v>
      </c>
      <c r="O38" s="4">
        <v>381.2</v>
      </c>
      <c r="P38" s="16"/>
    </row>
    <row r="39" spans="1:17" s="164" customFormat="1" ht="18.75" customHeight="1">
      <c r="A39" s="285" t="s">
        <v>12</v>
      </c>
      <c r="B39" s="285" t="s">
        <v>43</v>
      </c>
      <c r="C39" s="285" t="s">
        <v>13</v>
      </c>
      <c r="D39" s="287" t="s">
        <v>338</v>
      </c>
      <c r="E39" s="211" t="s">
        <v>341</v>
      </c>
      <c r="F39" s="41" t="s">
        <v>19</v>
      </c>
      <c r="G39" s="43" t="s">
        <v>110</v>
      </c>
      <c r="H39" s="43">
        <v>25300</v>
      </c>
      <c r="I39" s="43">
        <v>26261</v>
      </c>
      <c r="J39" s="43">
        <v>26890</v>
      </c>
      <c r="K39" s="43">
        <v>20600</v>
      </c>
      <c r="L39" s="43">
        <v>20600</v>
      </c>
      <c r="M39" s="43">
        <v>20600</v>
      </c>
      <c r="N39" s="43">
        <v>20600</v>
      </c>
      <c r="O39" s="43">
        <v>20600</v>
      </c>
      <c r="P39" s="16"/>
    </row>
    <row r="40" spans="1:17" s="164" customFormat="1" ht="36">
      <c r="A40" s="286"/>
      <c r="B40" s="286"/>
      <c r="C40" s="286"/>
      <c r="D40" s="288"/>
      <c r="E40" s="210" t="s">
        <v>213</v>
      </c>
      <c r="F40" s="41" t="s">
        <v>15</v>
      </c>
      <c r="G40" s="4" t="s">
        <v>110</v>
      </c>
      <c r="H40" s="4">
        <v>0</v>
      </c>
      <c r="I40" s="4">
        <v>1577.2</v>
      </c>
      <c r="J40" s="4">
        <v>1489.4</v>
      </c>
      <c r="K40" s="4">
        <v>1307.8900000000001</v>
      </c>
      <c r="L40" s="4">
        <v>1063.4000000000001</v>
      </c>
      <c r="M40" s="4">
        <v>1063.4000000000001</v>
      </c>
      <c r="N40" s="4">
        <v>1063.4000000000001</v>
      </c>
      <c r="O40" s="4">
        <v>1063.4000000000001</v>
      </c>
      <c r="P40" s="16"/>
    </row>
    <row r="41" spans="1:17" ht="18.75" customHeight="1">
      <c r="A41" s="285" t="s">
        <v>12</v>
      </c>
      <c r="B41" s="285" t="s">
        <v>43</v>
      </c>
      <c r="C41" s="285" t="s">
        <v>13</v>
      </c>
      <c r="D41" s="287" t="s">
        <v>339</v>
      </c>
      <c r="E41" s="211" t="s">
        <v>341</v>
      </c>
      <c r="F41" s="41" t="s">
        <v>19</v>
      </c>
      <c r="G41" s="43" t="s">
        <v>110</v>
      </c>
      <c r="H41" s="43" t="s">
        <v>110</v>
      </c>
      <c r="I41" s="43" t="s">
        <v>110</v>
      </c>
      <c r="J41" s="43">
        <v>6000</v>
      </c>
      <c r="K41" s="43">
        <v>10000</v>
      </c>
      <c r="L41" s="43">
        <v>10000</v>
      </c>
      <c r="M41" s="43">
        <v>10000</v>
      </c>
      <c r="N41" s="43">
        <v>10000</v>
      </c>
      <c r="O41" s="43">
        <v>10000</v>
      </c>
      <c r="P41" s="16"/>
    </row>
    <row r="42" spans="1:17" ht="36.75" customHeight="1">
      <c r="A42" s="286"/>
      <c r="B42" s="286"/>
      <c r="C42" s="286"/>
      <c r="D42" s="288"/>
      <c r="E42" s="210" t="s">
        <v>213</v>
      </c>
      <c r="F42" s="41" t="s">
        <v>15</v>
      </c>
      <c r="G42" s="4" t="s">
        <v>110</v>
      </c>
      <c r="H42" s="4" t="s">
        <v>110</v>
      </c>
      <c r="I42" s="4" t="s">
        <v>110</v>
      </c>
      <c r="J42" s="4">
        <v>326.5</v>
      </c>
      <c r="K42" s="4">
        <v>623.79</v>
      </c>
      <c r="L42" s="4">
        <v>507.2</v>
      </c>
      <c r="M42" s="4">
        <v>507.2</v>
      </c>
      <c r="N42" s="4">
        <v>507.2</v>
      </c>
      <c r="O42" s="4">
        <v>507.2</v>
      </c>
      <c r="P42" s="191"/>
      <c r="Q42" s="9"/>
    </row>
    <row r="43" spans="1:17">
      <c r="A43" s="72"/>
      <c r="O43" s="46" t="s">
        <v>396</v>
      </c>
    </row>
    <row r="44" spans="1:17">
      <c r="A44" s="72"/>
      <c r="K44" s="191"/>
    </row>
    <row r="45" spans="1:17">
      <c r="A45" s="72"/>
      <c r="L45" s="9"/>
    </row>
    <row r="46" spans="1:17">
      <c r="A46" s="72"/>
    </row>
    <row r="47" spans="1:17">
      <c r="A47" s="72"/>
    </row>
    <row r="48" spans="1:17">
      <c r="A48" s="72"/>
    </row>
    <row r="49" spans="1:1">
      <c r="A49" s="72"/>
    </row>
    <row r="50" spans="1:1">
      <c r="A50" s="72"/>
    </row>
    <row r="51" spans="1:1">
      <c r="A51" s="72"/>
    </row>
    <row r="52" spans="1:1">
      <c r="A52" s="72"/>
    </row>
    <row r="53" spans="1:1">
      <c r="A53" s="72"/>
    </row>
    <row r="54" spans="1:1">
      <c r="A54" s="72"/>
    </row>
    <row r="55" spans="1:1">
      <c r="A55" s="72"/>
    </row>
    <row r="56" spans="1:1">
      <c r="A56" s="72"/>
    </row>
    <row r="57" spans="1:1">
      <c r="A57" s="72"/>
    </row>
    <row r="58" spans="1:1">
      <c r="A58" s="72"/>
    </row>
    <row r="59" spans="1:1">
      <c r="A59" s="72"/>
    </row>
    <row r="60" spans="1:1">
      <c r="A60" s="72"/>
    </row>
    <row r="61" spans="1:1">
      <c r="A61" s="72"/>
    </row>
    <row r="62" spans="1:1">
      <c r="A62" s="72"/>
    </row>
    <row r="63" spans="1:1">
      <c r="A63" s="72"/>
    </row>
    <row r="64" spans="1:1">
      <c r="A64" s="72"/>
    </row>
    <row r="65" spans="1:1">
      <c r="A65" s="72"/>
    </row>
    <row r="66" spans="1:1">
      <c r="A66" s="72"/>
    </row>
    <row r="67" spans="1:1">
      <c r="A67" s="72"/>
    </row>
    <row r="68" spans="1:1">
      <c r="A68" s="72"/>
    </row>
    <row r="69" spans="1:1">
      <c r="A69" s="72"/>
    </row>
    <row r="70" spans="1:1">
      <c r="A70" s="72"/>
    </row>
    <row r="71" spans="1:1">
      <c r="A71" s="72"/>
    </row>
    <row r="72" spans="1:1">
      <c r="A72" s="72"/>
    </row>
    <row r="73" spans="1:1">
      <c r="A73" s="72"/>
    </row>
    <row r="74" spans="1:1">
      <c r="A74" s="72"/>
    </row>
    <row r="75" spans="1:1">
      <c r="A75" s="72"/>
    </row>
    <row r="76" spans="1:1">
      <c r="A76" s="72"/>
    </row>
    <row r="77" spans="1:1">
      <c r="A77" s="72"/>
    </row>
    <row r="78" spans="1:1">
      <c r="A78" s="72"/>
    </row>
    <row r="79" spans="1:1">
      <c r="A79" s="72"/>
    </row>
    <row r="80" spans="1:1">
      <c r="A80" s="72"/>
    </row>
    <row r="81" spans="1:1">
      <c r="A81" s="72"/>
    </row>
    <row r="82" spans="1:1">
      <c r="A82" s="72"/>
    </row>
    <row r="83" spans="1:1">
      <c r="A83" s="72"/>
    </row>
    <row r="84" spans="1:1">
      <c r="A84" s="72"/>
    </row>
    <row r="85" spans="1:1">
      <c r="A85" s="72"/>
    </row>
    <row r="86" spans="1:1">
      <c r="A86" s="72"/>
    </row>
    <row r="87" spans="1:1">
      <c r="A87" s="72"/>
    </row>
    <row r="88" spans="1:1">
      <c r="A88" s="72"/>
    </row>
    <row r="89" spans="1:1">
      <c r="A89" s="72"/>
    </row>
    <row r="90" spans="1:1">
      <c r="A90" s="72"/>
    </row>
    <row r="91" spans="1:1">
      <c r="A91" s="72"/>
    </row>
    <row r="92" spans="1:1">
      <c r="A92" s="72"/>
    </row>
    <row r="93" spans="1:1">
      <c r="A93" s="72"/>
    </row>
    <row r="94" spans="1:1">
      <c r="A94" s="72"/>
    </row>
    <row r="95" spans="1:1">
      <c r="A95" s="72"/>
    </row>
    <row r="96" spans="1:1">
      <c r="A96" s="72"/>
    </row>
    <row r="97" spans="1:1">
      <c r="A97" s="72"/>
    </row>
    <row r="98" spans="1:1">
      <c r="A98" s="72"/>
    </row>
    <row r="99" spans="1:1">
      <c r="A99" s="72"/>
    </row>
    <row r="100" spans="1:1">
      <c r="A100" s="72"/>
    </row>
    <row r="101" spans="1:1">
      <c r="A101" s="72"/>
    </row>
    <row r="102" spans="1:1">
      <c r="A102" s="72"/>
    </row>
    <row r="103" spans="1:1">
      <c r="A103" s="72"/>
    </row>
    <row r="104" spans="1:1">
      <c r="A104" s="72"/>
    </row>
    <row r="105" spans="1:1">
      <c r="A105" s="72"/>
    </row>
    <row r="106" spans="1:1">
      <c r="A106" s="72"/>
    </row>
    <row r="107" spans="1:1">
      <c r="A107" s="72"/>
    </row>
    <row r="108" spans="1:1">
      <c r="A108" s="72"/>
    </row>
    <row r="109" spans="1:1">
      <c r="A109" s="72"/>
    </row>
    <row r="110" spans="1:1">
      <c r="A110" s="72"/>
    </row>
    <row r="111" spans="1:1">
      <c r="A111" s="72"/>
    </row>
    <row r="112" spans="1:1">
      <c r="A112" s="72"/>
    </row>
    <row r="113" spans="1:1">
      <c r="A113" s="72"/>
    </row>
    <row r="114" spans="1:1">
      <c r="A114" s="72"/>
    </row>
    <row r="115" spans="1:1">
      <c r="A115" s="72"/>
    </row>
    <row r="116" spans="1:1">
      <c r="A116" s="72"/>
    </row>
    <row r="117" spans="1:1">
      <c r="A117" s="72"/>
    </row>
    <row r="118" spans="1:1">
      <c r="A118" s="72"/>
    </row>
    <row r="119" spans="1:1">
      <c r="A119" s="72"/>
    </row>
    <row r="120" spans="1:1">
      <c r="A120" s="72"/>
    </row>
    <row r="121" spans="1:1">
      <c r="A121" s="72"/>
    </row>
    <row r="122" spans="1:1">
      <c r="A122" s="72"/>
    </row>
    <row r="123" spans="1:1">
      <c r="A123" s="72"/>
    </row>
    <row r="124" spans="1:1">
      <c r="A124" s="72"/>
    </row>
    <row r="125" spans="1:1">
      <c r="A125" s="72"/>
    </row>
    <row r="126" spans="1:1">
      <c r="A126" s="72"/>
    </row>
  </sheetData>
  <mergeCells count="78">
    <mergeCell ref="A19:A20"/>
    <mergeCell ref="B19:B20"/>
    <mergeCell ref="A22:A23"/>
    <mergeCell ref="B22:B23"/>
    <mergeCell ref="C22:C23"/>
    <mergeCell ref="C19:C20"/>
    <mergeCell ref="D22:D23"/>
    <mergeCell ref="A24:A25"/>
    <mergeCell ref="B24:B25"/>
    <mergeCell ref="C24:C25"/>
    <mergeCell ref="D24:D25"/>
    <mergeCell ref="D30:O30"/>
    <mergeCell ref="A26:A27"/>
    <mergeCell ref="B26:B27"/>
    <mergeCell ref="C26:C27"/>
    <mergeCell ref="D26:D27"/>
    <mergeCell ref="A28:A29"/>
    <mergeCell ref="B28:B29"/>
    <mergeCell ref="C28:C29"/>
    <mergeCell ref="D28:D29"/>
    <mergeCell ref="A9:O9"/>
    <mergeCell ref="A10:O10"/>
    <mergeCell ref="I7:K7"/>
    <mergeCell ref="A8:O8"/>
    <mergeCell ref="J1:O1"/>
    <mergeCell ref="I2:O2"/>
    <mergeCell ref="K4:O4"/>
    <mergeCell ref="K5:O5"/>
    <mergeCell ref="K6:O6"/>
    <mergeCell ref="D19:D20"/>
    <mergeCell ref="D21:O21"/>
    <mergeCell ref="O12:O13"/>
    <mergeCell ref="D14:O14"/>
    <mergeCell ref="I12:I13"/>
    <mergeCell ref="J12:J13"/>
    <mergeCell ref="K12:K13"/>
    <mergeCell ref="L12:L13"/>
    <mergeCell ref="M12:M13"/>
    <mergeCell ref="N12:N13"/>
    <mergeCell ref="D15:D16"/>
    <mergeCell ref="A17:A18"/>
    <mergeCell ref="B17:B18"/>
    <mergeCell ref="C17:C18"/>
    <mergeCell ref="D17:D18"/>
    <mergeCell ref="H12:H13"/>
    <mergeCell ref="C12:C13"/>
    <mergeCell ref="D12:D13"/>
    <mergeCell ref="E12:E13"/>
    <mergeCell ref="F12:F13"/>
    <mergeCell ref="G12:G13"/>
    <mergeCell ref="A15:A16"/>
    <mergeCell ref="B15:B16"/>
    <mergeCell ref="C15:C16"/>
    <mergeCell ref="A12:B12"/>
    <mergeCell ref="A31:A32"/>
    <mergeCell ref="B31:B32"/>
    <mergeCell ref="C31:C32"/>
    <mergeCell ref="D31:D32"/>
    <mergeCell ref="A41:A42"/>
    <mergeCell ref="B41:B42"/>
    <mergeCell ref="C41:C42"/>
    <mergeCell ref="D41:D42"/>
    <mergeCell ref="A33:A34"/>
    <mergeCell ref="B33:B34"/>
    <mergeCell ref="C33:C34"/>
    <mergeCell ref="D33:D34"/>
    <mergeCell ref="A39:A40"/>
    <mergeCell ref="B39:B40"/>
    <mergeCell ref="C39:C40"/>
    <mergeCell ref="D39:D40"/>
    <mergeCell ref="A35:A36"/>
    <mergeCell ref="B35:B36"/>
    <mergeCell ref="C35:C36"/>
    <mergeCell ref="D35:D36"/>
    <mergeCell ref="A37:A38"/>
    <mergeCell ref="B37:B38"/>
    <mergeCell ref="C37:C38"/>
    <mergeCell ref="D37:D38"/>
  </mergeCells>
  <pageMargins left="0.34" right="0.21" top="0.34" bottom="0.31" header="0.31496062992125984" footer="0.31496062992125984"/>
  <pageSetup paperSize="9" scale="75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W92"/>
  <sheetViews>
    <sheetView topLeftCell="A74" zoomScale="80" zoomScaleNormal="80" workbookViewId="0">
      <selection sqref="A1:U92"/>
    </sheetView>
  </sheetViews>
  <sheetFormatPr defaultRowHeight="15"/>
  <cols>
    <col min="1" max="1" width="4.85546875" customWidth="1"/>
    <col min="2" max="2" width="3.85546875" customWidth="1"/>
    <col min="3" max="3" width="3.42578125" customWidth="1"/>
    <col min="4" max="4" width="3" customWidth="1"/>
    <col min="5" max="5" width="4" customWidth="1"/>
    <col min="6" max="6" width="22.140625" style="201" customWidth="1"/>
    <col min="7" max="7" width="21.7109375" customWidth="1"/>
    <col min="8" max="8" width="5.42578125" customWidth="1"/>
    <col min="9" max="9" width="4" customWidth="1"/>
    <col min="10" max="10" width="3.42578125" customWidth="1"/>
    <col min="11" max="11" width="14.28515625" customWidth="1"/>
    <col min="12" max="12" width="5.85546875" customWidth="1"/>
    <col min="13" max="15" width="10.5703125" customWidth="1"/>
    <col min="16" max="17" width="10.5703125" style="16" customWidth="1"/>
    <col min="18" max="18" width="10.5703125" customWidth="1"/>
    <col min="19" max="20" width="10.5703125" style="167" customWidth="1"/>
    <col min="21" max="21" width="10.5703125" customWidth="1"/>
    <col min="26" max="26" width="10.42578125" bestFit="1" customWidth="1"/>
  </cols>
  <sheetData>
    <row r="1" spans="1:21" s="92" customFormat="1" ht="25.5" customHeight="1">
      <c r="A1" s="153"/>
      <c r="B1" s="153"/>
      <c r="C1" s="153"/>
      <c r="D1" s="153"/>
      <c r="E1" s="153"/>
      <c r="F1" s="201"/>
      <c r="G1" s="153"/>
      <c r="H1" s="153"/>
      <c r="I1" s="153"/>
      <c r="J1" s="153"/>
      <c r="K1" s="153"/>
      <c r="L1" s="153"/>
      <c r="M1" s="153"/>
      <c r="N1" s="151"/>
      <c r="O1" s="197"/>
      <c r="P1" s="198"/>
      <c r="Q1" s="366" t="s">
        <v>47</v>
      </c>
      <c r="R1" s="366"/>
      <c r="S1" s="366"/>
      <c r="T1" s="366"/>
      <c r="U1" s="366"/>
    </row>
    <row r="2" spans="1:21" ht="17.25" customHeight="1">
      <c r="A2" s="153"/>
      <c r="B2" s="153"/>
      <c r="C2" s="153"/>
      <c r="D2" s="153"/>
      <c r="E2" s="153"/>
      <c r="G2" s="153"/>
      <c r="H2" s="153"/>
      <c r="I2" s="153"/>
      <c r="J2" s="153"/>
      <c r="K2" s="153"/>
      <c r="L2" s="153"/>
      <c r="M2" s="153"/>
      <c r="N2" s="151"/>
      <c r="O2" s="197"/>
      <c r="P2" s="366" t="s">
        <v>353</v>
      </c>
      <c r="Q2" s="366"/>
      <c r="R2" s="366"/>
      <c r="S2" s="366"/>
      <c r="T2" s="366"/>
      <c r="U2" s="366"/>
    </row>
    <row r="3" spans="1:21" ht="23.25" customHeight="1">
      <c r="A3" s="1"/>
      <c r="B3" s="1"/>
      <c r="C3" s="1"/>
      <c r="D3" s="1"/>
      <c r="E3" s="1"/>
      <c r="F3" s="202"/>
      <c r="G3" s="1"/>
      <c r="H3" s="1"/>
      <c r="I3" s="1"/>
      <c r="J3" s="1"/>
      <c r="K3" s="1"/>
      <c r="L3" s="1"/>
      <c r="M3" s="1"/>
      <c r="N3" s="151"/>
      <c r="O3" s="367" t="s">
        <v>401</v>
      </c>
      <c r="P3" s="367"/>
      <c r="Q3" s="367"/>
      <c r="R3" s="367"/>
      <c r="S3" s="367"/>
      <c r="T3" s="367"/>
      <c r="U3" s="367"/>
    </row>
    <row r="4" spans="1:21">
      <c r="A4" s="1"/>
      <c r="B4" s="1"/>
      <c r="C4" s="1"/>
      <c r="D4" s="1"/>
      <c r="E4" s="1"/>
      <c r="F4" s="202"/>
      <c r="G4" s="1"/>
      <c r="H4" s="1"/>
      <c r="I4" s="1"/>
      <c r="J4" s="1"/>
      <c r="K4" s="1"/>
      <c r="L4" s="1"/>
      <c r="M4" s="1"/>
      <c r="N4" s="151"/>
      <c r="O4" s="189"/>
      <c r="P4" s="189"/>
      <c r="Q4" s="367" t="s">
        <v>173</v>
      </c>
      <c r="R4" s="367"/>
      <c r="S4" s="367"/>
      <c r="T4" s="367"/>
      <c r="U4" s="367"/>
    </row>
    <row r="5" spans="1:21">
      <c r="A5" s="1"/>
      <c r="B5" s="1"/>
      <c r="C5" s="1"/>
      <c r="D5" s="1"/>
      <c r="E5" s="1"/>
      <c r="F5" s="202"/>
      <c r="G5" s="1"/>
      <c r="H5" s="1"/>
      <c r="I5" s="1"/>
      <c r="J5" s="1"/>
      <c r="K5" s="1"/>
      <c r="L5" s="1"/>
      <c r="M5" s="1"/>
      <c r="N5" s="151"/>
      <c r="O5" s="189"/>
      <c r="P5" s="189"/>
      <c r="Q5" s="367" t="s">
        <v>354</v>
      </c>
      <c r="R5" s="367"/>
      <c r="S5" s="367"/>
      <c r="T5" s="367"/>
      <c r="U5" s="367"/>
    </row>
    <row r="6" spans="1:21" ht="30" customHeight="1">
      <c r="A6" s="1"/>
      <c r="B6" s="1"/>
      <c r="C6" s="1"/>
      <c r="D6" s="1"/>
      <c r="E6" s="1"/>
      <c r="F6" s="202"/>
      <c r="G6" s="1"/>
      <c r="H6" s="1"/>
      <c r="I6" s="1"/>
      <c r="J6" s="1"/>
      <c r="K6" s="1"/>
      <c r="L6" s="1"/>
      <c r="M6" s="1"/>
      <c r="N6" s="14"/>
      <c r="O6" s="14"/>
      <c r="P6" s="14"/>
      <c r="Q6" s="1"/>
      <c r="R6" s="1"/>
      <c r="S6" s="1"/>
      <c r="T6" s="1"/>
      <c r="U6" s="1"/>
    </row>
    <row r="7" spans="1:21">
      <c r="A7" s="1"/>
      <c r="B7" s="1"/>
      <c r="C7" s="1"/>
      <c r="D7" s="15"/>
      <c r="E7" s="15"/>
      <c r="F7" s="203"/>
      <c r="G7" s="15"/>
      <c r="H7" s="15"/>
      <c r="I7" s="15"/>
      <c r="J7" s="15"/>
      <c r="K7" s="15"/>
      <c r="L7" s="15"/>
      <c r="M7" s="18"/>
      <c r="N7" s="15"/>
      <c r="O7" s="15"/>
      <c r="P7" s="15"/>
      <c r="Q7" s="171"/>
      <c r="R7" s="154"/>
      <c r="S7" s="168"/>
      <c r="T7" s="168"/>
      <c r="U7" s="154"/>
    </row>
    <row r="8" spans="1:21" ht="17.25" customHeight="1">
      <c r="A8" s="299" t="s">
        <v>26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</row>
    <row r="9" spans="1:21" ht="15.75" customHeight="1">
      <c r="A9" s="19"/>
      <c r="B9" s="152"/>
      <c r="C9" s="152"/>
      <c r="D9" s="152"/>
      <c r="E9" s="152"/>
      <c r="F9" s="279" t="s">
        <v>350</v>
      </c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</row>
    <row r="10" spans="1:21" ht="15.75">
      <c r="A10" s="278" t="s">
        <v>74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</row>
    <row r="11" spans="1:21">
      <c r="A11" s="1"/>
      <c r="B11" s="1"/>
      <c r="C11" s="1"/>
      <c r="D11" s="15"/>
      <c r="E11" s="15"/>
      <c r="F11" s="203"/>
      <c r="G11" s="15"/>
      <c r="H11" s="15"/>
      <c r="I11" s="15"/>
      <c r="J11" s="15"/>
      <c r="K11" s="97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46.5" customHeight="1">
      <c r="A12" s="368" t="s">
        <v>2</v>
      </c>
      <c r="B12" s="369"/>
      <c r="C12" s="369"/>
      <c r="D12" s="369"/>
      <c r="E12" s="370"/>
      <c r="F12" s="371" t="s">
        <v>27</v>
      </c>
      <c r="G12" s="292" t="s">
        <v>28</v>
      </c>
      <c r="H12" s="373" t="s">
        <v>29</v>
      </c>
      <c r="I12" s="373"/>
      <c r="J12" s="373"/>
      <c r="K12" s="373"/>
      <c r="L12" s="373"/>
      <c r="M12" s="374" t="s">
        <v>30</v>
      </c>
      <c r="N12" s="375"/>
      <c r="O12" s="375"/>
      <c r="P12" s="375"/>
      <c r="Q12" s="375"/>
      <c r="R12" s="375"/>
      <c r="S12" s="375"/>
      <c r="T12" s="375"/>
      <c r="U12" s="376"/>
    </row>
    <row r="13" spans="1:21" ht="15" customHeight="1">
      <c r="A13" s="156" t="s">
        <v>8</v>
      </c>
      <c r="B13" s="156" t="s">
        <v>9</v>
      </c>
      <c r="C13" s="156" t="s">
        <v>31</v>
      </c>
      <c r="D13" s="156" t="s">
        <v>32</v>
      </c>
      <c r="E13" s="156" t="s">
        <v>52</v>
      </c>
      <c r="F13" s="372" t="s">
        <v>11</v>
      </c>
      <c r="G13" s="292"/>
      <c r="H13" s="163" t="s">
        <v>3</v>
      </c>
      <c r="I13" s="163" t="s">
        <v>33</v>
      </c>
      <c r="J13" s="163" t="s">
        <v>34</v>
      </c>
      <c r="K13" s="163" t="s">
        <v>35</v>
      </c>
      <c r="L13" s="163" t="s">
        <v>36</v>
      </c>
      <c r="M13" s="98" t="s">
        <v>7</v>
      </c>
      <c r="N13" s="98" t="s">
        <v>25</v>
      </c>
      <c r="O13" s="98" t="s">
        <v>54</v>
      </c>
      <c r="P13" s="98" t="s">
        <v>55</v>
      </c>
      <c r="Q13" s="98" t="s">
        <v>56</v>
      </c>
      <c r="R13" s="98" t="s">
        <v>240</v>
      </c>
      <c r="S13" s="98" t="s">
        <v>272</v>
      </c>
      <c r="T13" s="98" t="s">
        <v>345</v>
      </c>
      <c r="U13" s="98" t="s">
        <v>346</v>
      </c>
    </row>
    <row r="14" spans="1:21" ht="15" customHeight="1">
      <c r="A14" s="377" t="s">
        <v>12</v>
      </c>
      <c r="B14" s="344"/>
      <c r="C14" s="358"/>
      <c r="D14" s="358"/>
      <c r="E14" s="358"/>
      <c r="F14" s="348" t="s">
        <v>355</v>
      </c>
      <c r="G14" s="99" t="s">
        <v>37</v>
      </c>
      <c r="H14" s="100"/>
      <c r="I14" s="100"/>
      <c r="J14" s="100"/>
      <c r="K14" s="100"/>
      <c r="L14" s="100"/>
      <c r="M14" s="101">
        <v>141400.29999999999</v>
      </c>
      <c r="N14" s="101">
        <f t="shared" ref="N14:U14" si="0">N15+N16+N17</f>
        <v>191663.77000000002</v>
      </c>
      <c r="O14" s="101">
        <f t="shared" si="0"/>
        <v>144002.52259000001</v>
      </c>
      <c r="P14" s="101">
        <f>P15+P16+P17+P18</f>
        <v>144633.23848</v>
      </c>
      <c r="Q14" s="101">
        <f>Q15+Q16+Q17+Q18</f>
        <v>186507.90000000002</v>
      </c>
      <c r="R14" s="101">
        <f t="shared" si="0"/>
        <v>140020.1</v>
      </c>
      <c r="S14" s="101">
        <f t="shared" si="0"/>
        <v>140020.1</v>
      </c>
      <c r="T14" s="101">
        <f t="shared" si="0"/>
        <v>142181.5</v>
      </c>
      <c r="U14" s="101">
        <f t="shared" si="0"/>
        <v>143745.5</v>
      </c>
    </row>
    <row r="15" spans="1:21" ht="66.75" customHeight="1">
      <c r="A15" s="378"/>
      <c r="B15" s="357"/>
      <c r="C15" s="359"/>
      <c r="D15" s="359"/>
      <c r="E15" s="359"/>
      <c r="F15" s="349"/>
      <c r="G15" s="102" t="s">
        <v>38</v>
      </c>
      <c r="H15" s="100">
        <v>938</v>
      </c>
      <c r="I15" s="100"/>
      <c r="J15" s="100"/>
      <c r="K15" s="100"/>
      <c r="L15" s="100"/>
      <c r="M15" s="103">
        <f>M19+M26+M43+M62</f>
        <v>140939.6</v>
      </c>
      <c r="N15" s="103">
        <f>N19+N26+N43+N62+N50</f>
        <v>191663.77000000002</v>
      </c>
      <c r="O15" s="103">
        <f>O19+O26+O43+O62+O53+0.1</f>
        <v>144002.52259000001</v>
      </c>
      <c r="P15" s="103">
        <f>P19+P26+P43+P62+P53</f>
        <v>141689.93848000001</v>
      </c>
      <c r="Q15" s="103">
        <f>Q19+Q26+Q43+Q62+Q53</f>
        <v>183406.90000000002</v>
      </c>
      <c r="R15" s="103">
        <f>R19+R26+R43+R62+R53</f>
        <v>140020.1</v>
      </c>
      <c r="S15" s="103">
        <f t="shared" ref="S15:T15" si="1">S19+S26+S43+S62+S53</f>
        <v>140020.1</v>
      </c>
      <c r="T15" s="103">
        <f t="shared" si="1"/>
        <v>142181.5</v>
      </c>
      <c r="U15" s="103">
        <f>U19+U26+U43+U62+U53</f>
        <v>143745.5</v>
      </c>
    </row>
    <row r="16" spans="1:21" ht="28.5" customHeight="1">
      <c r="A16" s="378"/>
      <c r="B16" s="357"/>
      <c r="C16" s="359"/>
      <c r="D16" s="359"/>
      <c r="E16" s="359"/>
      <c r="F16" s="349"/>
      <c r="G16" s="102" t="s">
        <v>274</v>
      </c>
      <c r="H16" s="100" t="s">
        <v>275</v>
      </c>
      <c r="I16" s="100"/>
      <c r="J16" s="100"/>
      <c r="K16" s="100"/>
      <c r="L16" s="100"/>
      <c r="M16" s="103">
        <f t="shared" ref="M16:U16" si="2">M51</f>
        <v>0.7</v>
      </c>
      <c r="N16" s="103">
        <f t="shared" si="2"/>
        <v>0</v>
      </c>
      <c r="O16" s="103">
        <f t="shared" si="2"/>
        <v>0</v>
      </c>
      <c r="P16" s="103">
        <f>P51</f>
        <v>2663.3</v>
      </c>
      <c r="Q16" s="103">
        <f t="shared" si="2"/>
        <v>2833</v>
      </c>
      <c r="R16" s="103">
        <f>R51</f>
        <v>0</v>
      </c>
      <c r="S16" s="103">
        <f t="shared" ref="S16:T17" si="3">S51</f>
        <v>0</v>
      </c>
      <c r="T16" s="103">
        <f t="shared" si="3"/>
        <v>0</v>
      </c>
      <c r="U16" s="103">
        <f t="shared" si="2"/>
        <v>0</v>
      </c>
    </row>
    <row r="17" spans="1:21" ht="45.75" customHeight="1">
      <c r="A17" s="378"/>
      <c r="B17" s="357"/>
      <c r="C17" s="359"/>
      <c r="D17" s="359"/>
      <c r="E17" s="359"/>
      <c r="F17" s="349"/>
      <c r="G17" s="104" t="s">
        <v>276</v>
      </c>
      <c r="H17" s="100" t="s">
        <v>277</v>
      </c>
      <c r="I17" s="100"/>
      <c r="J17" s="100"/>
      <c r="K17" s="100"/>
      <c r="L17" s="100"/>
      <c r="M17" s="103">
        <v>460</v>
      </c>
      <c r="N17" s="103">
        <f>N52</f>
        <v>0</v>
      </c>
      <c r="O17" s="103">
        <f>O52</f>
        <v>0</v>
      </c>
      <c r="P17" s="103">
        <f>P52</f>
        <v>0</v>
      </c>
      <c r="Q17" s="103">
        <f>Q52</f>
        <v>0</v>
      </c>
      <c r="R17" s="103">
        <f>R52</f>
        <v>0</v>
      </c>
      <c r="S17" s="103">
        <f t="shared" si="3"/>
        <v>0</v>
      </c>
      <c r="T17" s="103">
        <f t="shared" si="3"/>
        <v>0</v>
      </c>
      <c r="U17" s="103">
        <f>U52</f>
        <v>0</v>
      </c>
    </row>
    <row r="18" spans="1:21" ht="37.5" customHeight="1">
      <c r="A18" s="379"/>
      <c r="B18" s="345"/>
      <c r="C18" s="360"/>
      <c r="D18" s="360"/>
      <c r="E18" s="360"/>
      <c r="F18" s="350"/>
      <c r="G18" s="104" t="s">
        <v>331</v>
      </c>
      <c r="H18" s="100" t="s">
        <v>332</v>
      </c>
      <c r="I18" s="100"/>
      <c r="J18" s="100"/>
      <c r="K18" s="100"/>
      <c r="L18" s="100"/>
      <c r="M18" s="103">
        <v>0</v>
      </c>
      <c r="N18" s="103">
        <v>0</v>
      </c>
      <c r="O18" s="103">
        <v>0</v>
      </c>
      <c r="P18" s="103">
        <f>P54</f>
        <v>280</v>
      </c>
      <c r="Q18" s="103">
        <f>Q54</f>
        <v>268</v>
      </c>
      <c r="R18" s="103">
        <v>0</v>
      </c>
      <c r="S18" s="103">
        <v>0</v>
      </c>
      <c r="T18" s="103">
        <v>0</v>
      </c>
      <c r="U18" s="103">
        <v>0</v>
      </c>
    </row>
    <row r="19" spans="1:21" ht="22.5" customHeight="1">
      <c r="A19" s="317" t="s">
        <v>12</v>
      </c>
      <c r="B19" s="317" t="s">
        <v>18</v>
      </c>
      <c r="C19" s="317"/>
      <c r="D19" s="317"/>
      <c r="E19" s="344"/>
      <c r="F19" s="323" t="s">
        <v>190</v>
      </c>
      <c r="G19" s="99" t="s">
        <v>37</v>
      </c>
      <c r="H19" s="105"/>
      <c r="I19" s="105"/>
      <c r="J19" s="105"/>
      <c r="K19" s="105"/>
      <c r="L19" s="105"/>
      <c r="M19" s="230">
        <f t="shared" ref="M19:U19" si="4">M20</f>
        <v>78909</v>
      </c>
      <c r="N19" s="230">
        <f t="shared" si="4"/>
        <v>79327.899999999994</v>
      </c>
      <c r="O19" s="230">
        <f t="shared" si="4"/>
        <v>81588.120320000002</v>
      </c>
      <c r="P19" s="230">
        <f t="shared" si="4"/>
        <v>92083.700000000012</v>
      </c>
      <c r="Q19" s="230">
        <f t="shared" si="4"/>
        <v>124092</v>
      </c>
      <c r="R19" s="230">
        <f t="shared" si="4"/>
        <v>90281.2</v>
      </c>
      <c r="S19" s="230">
        <f t="shared" si="4"/>
        <v>90281.2</v>
      </c>
      <c r="T19" s="230">
        <f t="shared" si="4"/>
        <v>92442.599999999991</v>
      </c>
      <c r="U19" s="230">
        <f t="shared" si="4"/>
        <v>94006.599999999991</v>
      </c>
    </row>
    <row r="20" spans="1:21" ht="39.75" customHeight="1">
      <c r="A20" s="317"/>
      <c r="B20" s="317"/>
      <c r="C20" s="317"/>
      <c r="D20" s="317"/>
      <c r="E20" s="345"/>
      <c r="F20" s="323"/>
      <c r="G20" s="102" t="s">
        <v>39</v>
      </c>
      <c r="H20" s="106">
        <v>938</v>
      </c>
      <c r="I20" s="106" t="s">
        <v>40</v>
      </c>
      <c r="J20" s="106" t="s">
        <v>41</v>
      </c>
      <c r="K20" s="106"/>
      <c r="L20" s="106"/>
      <c r="M20" s="231">
        <f t="shared" ref="M20:U20" si="5">SUM(M21:M25)</f>
        <v>78909</v>
      </c>
      <c r="N20" s="231">
        <f t="shared" si="5"/>
        <v>79327.899999999994</v>
      </c>
      <c r="O20" s="231">
        <f t="shared" si="5"/>
        <v>81588.120320000002</v>
      </c>
      <c r="P20" s="231">
        <f t="shared" si="5"/>
        <v>92083.700000000012</v>
      </c>
      <c r="Q20" s="231">
        <f t="shared" si="5"/>
        <v>124092</v>
      </c>
      <c r="R20" s="231">
        <f>SUM(R21:R25)</f>
        <v>90281.2</v>
      </c>
      <c r="S20" s="231">
        <f t="shared" ref="S20:T20" si="6">SUM(S21:S25)</f>
        <v>90281.2</v>
      </c>
      <c r="T20" s="231">
        <f t="shared" si="6"/>
        <v>92442.599999999991</v>
      </c>
      <c r="U20" s="231">
        <f t="shared" si="5"/>
        <v>94006.599999999991</v>
      </c>
    </row>
    <row r="21" spans="1:21" ht="38.25" customHeight="1">
      <c r="A21" s="321" t="s">
        <v>12</v>
      </c>
      <c r="B21" s="321" t="s">
        <v>18</v>
      </c>
      <c r="C21" s="321" t="s">
        <v>41</v>
      </c>
      <c r="D21" s="321"/>
      <c r="E21" s="321"/>
      <c r="F21" s="361" t="s">
        <v>120</v>
      </c>
      <c r="G21" s="319" t="s">
        <v>39</v>
      </c>
      <c r="H21" s="107" t="s">
        <v>13</v>
      </c>
      <c r="I21" s="107" t="s">
        <v>40</v>
      </c>
      <c r="J21" s="107" t="s">
        <v>41</v>
      </c>
      <c r="K21" s="108" t="s">
        <v>64</v>
      </c>
      <c r="L21" s="163" t="s">
        <v>278</v>
      </c>
      <c r="M21" s="109">
        <v>2012.6</v>
      </c>
      <c r="N21" s="110">
        <f>491.3+53.2+7.7+1226.7+400.5</f>
        <v>2179.4</v>
      </c>
      <c r="O21" s="109">
        <f>52.16+20.701+8.551+1640.85+2.15</f>
        <v>1724.412</v>
      </c>
      <c r="P21" s="109">
        <v>2817.1</v>
      </c>
      <c r="Q21" s="109">
        <v>2662.1</v>
      </c>
      <c r="R21" s="109">
        <v>500</v>
      </c>
      <c r="S21" s="109">
        <v>500</v>
      </c>
      <c r="T21" s="109">
        <f>500+2161.4</f>
        <v>2661.4</v>
      </c>
      <c r="U21" s="109">
        <f>500+3725.4</f>
        <v>4225.3999999999996</v>
      </c>
    </row>
    <row r="22" spans="1:21" ht="36.75" customHeight="1">
      <c r="A22" s="322"/>
      <c r="B22" s="322"/>
      <c r="C22" s="322"/>
      <c r="D22" s="322"/>
      <c r="E22" s="322"/>
      <c r="F22" s="362"/>
      <c r="G22" s="320"/>
      <c r="H22" s="107" t="s">
        <v>13</v>
      </c>
      <c r="I22" s="107" t="s">
        <v>40</v>
      </c>
      <c r="J22" s="107" t="s">
        <v>41</v>
      </c>
      <c r="K22" s="108" t="s">
        <v>279</v>
      </c>
      <c r="L22" s="163">
        <v>240</v>
      </c>
      <c r="M22" s="109">
        <v>0</v>
      </c>
      <c r="N22" s="110">
        <v>308</v>
      </c>
      <c r="O22" s="109">
        <v>0</v>
      </c>
      <c r="P22" s="109">
        <v>0</v>
      </c>
      <c r="Q22" s="109">
        <v>0</v>
      </c>
      <c r="R22" s="109">
        <v>0</v>
      </c>
      <c r="S22" s="109">
        <v>0</v>
      </c>
      <c r="T22" s="109">
        <v>0</v>
      </c>
      <c r="U22" s="109">
        <v>0</v>
      </c>
    </row>
    <row r="23" spans="1:21" s="83" customFormat="1" ht="31.5" customHeight="1">
      <c r="A23" s="321" t="s">
        <v>12</v>
      </c>
      <c r="B23" s="321" t="s">
        <v>18</v>
      </c>
      <c r="C23" s="321" t="s">
        <v>42</v>
      </c>
      <c r="D23" s="321"/>
      <c r="E23" s="321"/>
      <c r="F23" s="319" t="s">
        <v>123</v>
      </c>
      <c r="G23" s="319" t="s">
        <v>39</v>
      </c>
      <c r="H23" s="111">
        <v>938</v>
      </c>
      <c r="I23" s="112" t="s">
        <v>40</v>
      </c>
      <c r="J23" s="112" t="s">
        <v>41</v>
      </c>
      <c r="K23" s="112" t="s">
        <v>65</v>
      </c>
      <c r="L23" s="163">
        <v>620</v>
      </c>
      <c r="M23" s="109">
        <v>76896.399999999994</v>
      </c>
      <c r="N23" s="110">
        <f>76410.5+430</f>
        <v>76840.5</v>
      </c>
      <c r="O23" s="109">
        <f>79814.04682</f>
        <v>79814.046820000003</v>
      </c>
      <c r="P23" s="109">
        <v>89266.6</v>
      </c>
      <c r="Q23" s="109">
        <v>120229.9</v>
      </c>
      <c r="R23" s="109">
        <v>89781.2</v>
      </c>
      <c r="S23" s="109">
        <v>89781.2</v>
      </c>
      <c r="T23" s="109">
        <v>89781.2</v>
      </c>
      <c r="U23" s="109">
        <v>89781.2</v>
      </c>
    </row>
    <row r="24" spans="1:21" s="170" customFormat="1" ht="29.25" customHeight="1">
      <c r="A24" s="324"/>
      <c r="B24" s="324"/>
      <c r="C24" s="324"/>
      <c r="D24" s="324"/>
      <c r="E24" s="324"/>
      <c r="F24" s="346"/>
      <c r="G24" s="346"/>
      <c r="H24" s="111">
        <v>938</v>
      </c>
      <c r="I24" s="112" t="s">
        <v>40</v>
      </c>
      <c r="J24" s="112" t="s">
        <v>41</v>
      </c>
      <c r="K24" s="112" t="s">
        <v>347</v>
      </c>
      <c r="L24" s="172">
        <v>620</v>
      </c>
      <c r="M24" s="109">
        <v>0</v>
      </c>
      <c r="N24" s="109">
        <v>0</v>
      </c>
      <c r="O24" s="109">
        <v>0</v>
      </c>
      <c r="P24" s="109">
        <v>0</v>
      </c>
      <c r="Q24" s="109">
        <v>1200</v>
      </c>
      <c r="R24" s="109">
        <v>0</v>
      </c>
      <c r="S24" s="109">
        <v>0</v>
      </c>
      <c r="T24" s="109">
        <v>0</v>
      </c>
      <c r="U24" s="109">
        <v>0</v>
      </c>
    </row>
    <row r="25" spans="1:21" s="83" customFormat="1" ht="28.5" customHeight="1">
      <c r="A25" s="322"/>
      <c r="B25" s="322"/>
      <c r="C25" s="322"/>
      <c r="D25" s="322"/>
      <c r="E25" s="322"/>
      <c r="F25" s="320"/>
      <c r="G25" s="320"/>
      <c r="H25" s="111">
        <v>938</v>
      </c>
      <c r="I25" s="112" t="s">
        <v>40</v>
      </c>
      <c r="J25" s="112" t="s">
        <v>41</v>
      </c>
      <c r="K25" s="112" t="s">
        <v>280</v>
      </c>
      <c r="L25" s="163">
        <v>620</v>
      </c>
      <c r="M25" s="109">
        <v>0</v>
      </c>
      <c r="N25" s="109">
        <v>0</v>
      </c>
      <c r="O25" s="109">
        <v>49.661499999999997</v>
      </c>
      <c r="P25" s="109">
        <v>0</v>
      </c>
      <c r="Q25" s="109">
        <v>0</v>
      </c>
      <c r="R25" s="109">
        <v>0</v>
      </c>
      <c r="S25" s="109">
        <v>0</v>
      </c>
      <c r="T25" s="109">
        <v>0</v>
      </c>
      <c r="U25" s="109">
        <v>0</v>
      </c>
    </row>
    <row r="26" spans="1:21" ht="19.5" customHeight="1">
      <c r="A26" s="317" t="s">
        <v>12</v>
      </c>
      <c r="B26" s="317" t="s">
        <v>17</v>
      </c>
      <c r="C26" s="318"/>
      <c r="D26" s="318"/>
      <c r="E26" s="321"/>
      <c r="F26" s="323" t="s">
        <v>57</v>
      </c>
      <c r="G26" s="113" t="s">
        <v>37</v>
      </c>
      <c r="H26" s="112"/>
      <c r="I26" s="112"/>
      <c r="J26" s="112"/>
      <c r="K26" s="111"/>
      <c r="L26" s="111"/>
      <c r="M26" s="114">
        <f t="shared" ref="M26:U26" si="7">M27</f>
        <v>30365.8</v>
      </c>
      <c r="N26" s="114">
        <f t="shared" si="7"/>
        <v>38223.79</v>
      </c>
      <c r="O26" s="114">
        <f t="shared" si="7"/>
        <v>27812.064999999999</v>
      </c>
      <c r="P26" s="114">
        <f t="shared" si="7"/>
        <v>29837.638480000001</v>
      </c>
      <c r="Q26" s="114">
        <f t="shared" si="7"/>
        <v>35690.6</v>
      </c>
      <c r="R26" s="114">
        <f t="shared" si="7"/>
        <v>28294.199999999997</v>
      </c>
      <c r="S26" s="114">
        <f t="shared" si="7"/>
        <v>28294.199999999997</v>
      </c>
      <c r="T26" s="114">
        <f t="shared" si="7"/>
        <v>28294.199999999997</v>
      </c>
      <c r="U26" s="114">
        <f t="shared" si="7"/>
        <v>28294.199999999997</v>
      </c>
    </row>
    <row r="27" spans="1:21" ht="69.75" customHeight="1">
      <c r="A27" s="317"/>
      <c r="B27" s="317"/>
      <c r="C27" s="318"/>
      <c r="D27" s="318"/>
      <c r="E27" s="322"/>
      <c r="F27" s="323"/>
      <c r="G27" s="104" t="s">
        <v>39</v>
      </c>
      <c r="H27" s="112" t="s">
        <v>13</v>
      </c>
      <c r="I27" s="112" t="s">
        <v>40</v>
      </c>
      <c r="J27" s="112" t="s">
        <v>41</v>
      </c>
      <c r="K27" s="111"/>
      <c r="L27" s="111"/>
      <c r="M27" s="109">
        <f>SUM(M28:M42)</f>
        <v>30365.8</v>
      </c>
      <c r="N27" s="109">
        <f t="shared" ref="N27:U27" si="8">SUM(N28:N42)</f>
        <v>38223.79</v>
      </c>
      <c r="O27" s="109">
        <f t="shared" si="8"/>
        <v>27812.064999999999</v>
      </c>
      <c r="P27" s="109">
        <f t="shared" si="8"/>
        <v>29837.638480000001</v>
      </c>
      <c r="Q27" s="109">
        <f t="shared" si="8"/>
        <v>35690.6</v>
      </c>
      <c r="R27" s="109">
        <f t="shared" si="8"/>
        <v>28294.199999999997</v>
      </c>
      <c r="S27" s="109">
        <f t="shared" si="8"/>
        <v>28294.199999999997</v>
      </c>
      <c r="T27" s="109">
        <f t="shared" si="8"/>
        <v>28294.199999999997</v>
      </c>
      <c r="U27" s="109">
        <f t="shared" si="8"/>
        <v>28294.199999999997</v>
      </c>
    </row>
    <row r="28" spans="1:21" ht="37.5" customHeight="1">
      <c r="A28" s="321" t="s">
        <v>12</v>
      </c>
      <c r="B28" s="321" t="s">
        <v>17</v>
      </c>
      <c r="C28" s="321" t="s">
        <v>41</v>
      </c>
      <c r="D28" s="321"/>
      <c r="E28" s="321"/>
      <c r="F28" s="319" t="s">
        <v>131</v>
      </c>
      <c r="G28" s="319" t="s">
        <v>39</v>
      </c>
      <c r="H28" s="112" t="s">
        <v>13</v>
      </c>
      <c r="I28" s="112" t="s">
        <v>40</v>
      </c>
      <c r="J28" s="112" t="s">
        <v>41</v>
      </c>
      <c r="K28" s="112" t="s">
        <v>66</v>
      </c>
      <c r="L28" s="163">
        <v>610</v>
      </c>
      <c r="M28" s="109">
        <f>29173.3+68.3</f>
        <v>29241.599999999999</v>
      </c>
      <c r="N28" s="110">
        <v>24473</v>
      </c>
      <c r="O28" s="109">
        <v>27052.082999999999</v>
      </c>
      <c r="P28" s="109">
        <v>28878.400000000001</v>
      </c>
      <c r="Q28" s="109">
        <v>34882.5</v>
      </c>
      <c r="R28" s="109">
        <v>27885.1</v>
      </c>
      <c r="S28" s="109">
        <v>27885.1</v>
      </c>
      <c r="T28" s="109">
        <v>27885.1</v>
      </c>
      <c r="U28" s="109">
        <v>27885.1</v>
      </c>
    </row>
    <row r="29" spans="1:21" ht="20.25" hidden="1" customHeight="1">
      <c r="A29" s="324"/>
      <c r="B29" s="324"/>
      <c r="C29" s="324"/>
      <c r="D29" s="324"/>
      <c r="E29" s="324"/>
      <c r="F29" s="346"/>
      <c r="G29" s="346"/>
      <c r="H29" s="112" t="s">
        <v>13</v>
      </c>
      <c r="I29" s="112" t="s">
        <v>40</v>
      </c>
      <c r="J29" s="112" t="s">
        <v>41</v>
      </c>
      <c r="K29" s="112" t="s">
        <v>66</v>
      </c>
      <c r="L29" s="163">
        <v>610</v>
      </c>
      <c r="M29" s="109"/>
      <c r="N29" s="110">
        <v>0</v>
      </c>
      <c r="O29" s="109">
        <v>0</v>
      </c>
      <c r="P29" s="109">
        <v>0</v>
      </c>
      <c r="Q29" s="109">
        <v>0</v>
      </c>
      <c r="R29" s="109">
        <v>0</v>
      </c>
      <c r="S29" s="109">
        <v>0</v>
      </c>
      <c r="T29" s="109">
        <v>0</v>
      </c>
      <c r="U29" s="109">
        <v>0</v>
      </c>
    </row>
    <row r="30" spans="1:21" ht="32.25" customHeight="1">
      <c r="A30" s="322"/>
      <c r="B30" s="322"/>
      <c r="C30" s="322"/>
      <c r="D30" s="322"/>
      <c r="E30" s="322"/>
      <c r="F30" s="320"/>
      <c r="G30" s="320"/>
      <c r="H30" s="112" t="s">
        <v>13</v>
      </c>
      <c r="I30" s="112" t="s">
        <v>40</v>
      </c>
      <c r="J30" s="112" t="s">
        <v>41</v>
      </c>
      <c r="K30" s="112" t="s">
        <v>281</v>
      </c>
      <c r="L30" s="163">
        <v>610</v>
      </c>
      <c r="M30" s="109">
        <v>75</v>
      </c>
      <c r="N30" s="110">
        <v>0</v>
      </c>
      <c r="O30" s="109">
        <v>0</v>
      </c>
      <c r="P30" s="109">
        <v>0</v>
      </c>
      <c r="Q30" s="109">
        <v>0</v>
      </c>
      <c r="R30" s="109">
        <v>0</v>
      </c>
      <c r="S30" s="109">
        <v>0</v>
      </c>
      <c r="T30" s="109">
        <v>0</v>
      </c>
      <c r="U30" s="109">
        <v>0</v>
      </c>
    </row>
    <row r="31" spans="1:21" ht="19.5" customHeight="1">
      <c r="A31" s="321" t="s">
        <v>12</v>
      </c>
      <c r="B31" s="321" t="s">
        <v>17</v>
      </c>
      <c r="C31" s="321" t="s">
        <v>42</v>
      </c>
      <c r="D31" s="321"/>
      <c r="E31" s="321"/>
      <c r="F31" s="319" t="s">
        <v>282</v>
      </c>
      <c r="G31" s="319" t="s">
        <v>39</v>
      </c>
      <c r="H31" s="112" t="s">
        <v>13</v>
      </c>
      <c r="I31" s="112" t="s">
        <v>40</v>
      </c>
      <c r="J31" s="112" t="s">
        <v>41</v>
      </c>
      <c r="K31" s="100" t="s">
        <v>283</v>
      </c>
      <c r="L31" s="163">
        <v>610</v>
      </c>
      <c r="M31" s="109">
        <v>46</v>
      </c>
      <c r="N31" s="110">
        <v>0</v>
      </c>
      <c r="O31" s="109">
        <v>0</v>
      </c>
      <c r="P31" s="109">
        <v>0</v>
      </c>
      <c r="Q31" s="109">
        <v>0</v>
      </c>
      <c r="R31" s="109">
        <v>0</v>
      </c>
      <c r="S31" s="109">
        <v>0</v>
      </c>
      <c r="T31" s="109">
        <v>0</v>
      </c>
      <c r="U31" s="109">
        <v>0</v>
      </c>
    </row>
    <row r="32" spans="1:21" ht="22.5" customHeight="1">
      <c r="A32" s="324"/>
      <c r="B32" s="324"/>
      <c r="C32" s="324"/>
      <c r="D32" s="324"/>
      <c r="E32" s="324"/>
      <c r="F32" s="346"/>
      <c r="G32" s="346"/>
      <c r="H32" s="112" t="s">
        <v>13</v>
      </c>
      <c r="I32" s="112" t="s">
        <v>40</v>
      </c>
      <c r="J32" s="112" t="s">
        <v>41</v>
      </c>
      <c r="K32" s="100" t="s">
        <v>284</v>
      </c>
      <c r="L32" s="163">
        <v>610</v>
      </c>
      <c r="M32" s="109">
        <v>0</v>
      </c>
      <c r="N32" s="110">
        <v>0</v>
      </c>
      <c r="O32" s="109">
        <v>0</v>
      </c>
      <c r="P32" s="109">
        <v>0</v>
      </c>
      <c r="Q32" s="109">
        <v>37.1</v>
      </c>
      <c r="R32" s="109">
        <v>0</v>
      </c>
      <c r="S32" s="109">
        <v>0</v>
      </c>
      <c r="T32" s="109">
        <v>0</v>
      </c>
      <c r="U32" s="109">
        <v>0</v>
      </c>
    </row>
    <row r="33" spans="1:21" ht="22.5" customHeight="1">
      <c r="A33" s="324"/>
      <c r="B33" s="324"/>
      <c r="C33" s="324"/>
      <c r="D33" s="324"/>
      <c r="E33" s="324"/>
      <c r="F33" s="346"/>
      <c r="G33" s="346"/>
      <c r="H33" s="112" t="s">
        <v>13</v>
      </c>
      <c r="I33" s="112" t="s">
        <v>40</v>
      </c>
      <c r="J33" s="112" t="s">
        <v>41</v>
      </c>
      <c r="K33" s="100" t="s">
        <v>285</v>
      </c>
      <c r="L33" s="163">
        <v>610</v>
      </c>
      <c r="M33" s="109">
        <v>0</v>
      </c>
      <c r="N33" s="110">
        <v>0</v>
      </c>
      <c r="O33" s="109">
        <v>0</v>
      </c>
      <c r="P33" s="109">
        <v>399.23847999999998</v>
      </c>
      <c r="Q33" s="109">
        <v>291</v>
      </c>
      <c r="R33" s="109">
        <v>409.1</v>
      </c>
      <c r="S33" s="109">
        <v>409.1</v>
      </c>
      <c r="T33" s="109">
        <v>409.1</v>
      </c>
      <c r="U33" s="109">
        <v>409.1</v>
      </c>
    </row>
    <row r="34" spans="1:21" ht="20.25" customHeight="1">
      <c r="A34" s="324"/>
      <c r="B34" s="324"/>
      <c r="C34" s="324"/>
      <c r="D34" s="324"/>
      <c r="E34" s="324"/>
      <c r="F34" s="346"/>
      <c r="G34" s="346"/>
      <c r="H34" s="112" t="s">
        <v>13</v>
      </c>
      <c r="I34" s="112" t="s">
        <v>40</v>
      </c>
      <c r="J34" s="112" t="s">
        <v>41</v>
      </c>
      <c r="K34" s="100" t="s">
        <v>286</v>
      </c>
      <c r="L34" s="163">
        <v>610</v>
      </c>
      <c r="M34" s="109">
        <v>0</v>
      </c>
      <c r="N34" s="110">
        <v>0</v>
      </c>
      <c r="O34" s="109">
        <v>399.98200000000003</v>
      </c>
      <c r="P34" s="109">
        <v>0</v>
      </c>
      <c r="Q34" s="109">
        <v>0</v>
      </c>
      <c r="R34" s="109">
        <v>0</v>
      </c>
      <c r="S34" s="109">
        <v>0</v>
      </c>
      <c r="T34" s="109">
        <v>0</v>
      </c>
      <c r="U34" s="109">
        <v>0</v>
      </c>
    </row>
    <row r="35" spans="1:21" ht="20.25" customHeight="1">
      <c r="A35" s="324"/>
      <c r="B35" s="324"/>
      <c r="C35" s="324"/>
      <c r="D35" s="324"/>
      <c r="E35" s="324"/>
      <c r="F35" s="346"/>
      <c r="G35" s="346"/>
      <c r="H35" s="112" t="s">
        <v>13</v>
      </c>
      <c r="I35" s="112" t="s">
        <v>40</v>
      </c>
      <c r="J35" s="112" t="s">
        <v>41</v>
      </c>
      <c r="K35" s="100" t="s">
        <v>287</v>
      </c>
      <c r="L35" s="163">
        <v>610</v>
      </c>
      <c r="M35" s="109">
        <v>0</v>
      </c>
      <c r="N35" s="110">
        <v>270.79000000000002</v>
      </c>
      <c r="O35" s="109">
        <v>0</v>
      </c>
      <c r="P35" s="109">
        <v>0</v>
      </c>
      <c r="Q35" s="109">
        <v>0</v>
      </c>
      <c r="R35" s="109">
        <v>0</v>
      </c>
      <c r="S35" s="109">
        <v>0</v>
      </c>
      <c r="T35" s="109">
        <v>0</v>
      </c>
      <c r="U35" s="109">
        <v>0</v>
      </c>
    </row>
    <row r="36" spans="1:21" ht="20.25" customHeight="1">
      <c r="A36" s="324"/>
      <c r="B36" s="324"/>
      <c r="C36" s="324"/>
      <c r="D36" s="324"/>
      <c r="E36" s="324"/>
      <c r="F36" s="346"/>
      <c r="G36" s="346"/>
      <c r="H36" s="112" t="s">
        <v>13</v>
      </c>
      <c r="I36" s="112" t="s">
        <v>40</v>
      </c>
      <c r="J36" s="112" t="s">
        <v>69</v>
      </c>
      <c r="K36" s="100" t="s">
        <v>288</v>
      </c>
      <c r="L36" s="163">
        <v>610</v>
      </c>
      <c r="M36" s="109">
        <v>4</v>
      </c>
      <c r="N36" s="110">
        <v>0</v>
      </c>
      <c r="O36" s="109">
        <v>0</v>
      </c>
      <c r="P36" s="109">
        <v>0</v>
      </c>
      <c r="Q36" s="109">
        <v>0</v>
      </c>
      <c r="R36" s="109">
        <v>0</v>
      </c>
      <c r="S36" s="109">
        <v>0</v>
      </c>
      <c r="T36" s="109">
        <v>0</v>
      </c>
      <c r="U36" s="109">
        <v>0</v>
      </c>
    </row>
    <row r="37" spans="1:21" ht="21" customHeight="1">
      <c r="A37" s="322"/>
      <c r="B37" s="322"/>
      <c r="C37" s="322"/>
      <c r="D37" s="322"/>
      <c r="E37" s="322"/>
      <c r="F37" s="320"/>
      <c r="G37" s="320"/>
      <c r="H37" s="112" t="s">
        <v>13</v>
      </c>
      <c r="I37" s="112" t="s">
        <v>40</v>
      </c>
      <c r="J37" s="112" t="s">
        <v>69</v>
      </c>
      <c r="K37" s="100" t="s">
        <v>289</v>
      </c>
      <c r="L37" s="163">
        <v>610</v>
      </c>
      <c r="M37" s="109">
        <v>399.2</v>
      </c>
      <c r="N37" s="110">
        <v>0</v>
      </c>
      <c r="O37" s="109">
        <v>0</v>
      </c>
      <c r="P37" s="109">
        <v>0</v>
      </c>
      <c r="Q37" s="109">
        <v>0</v>
      </c>
      <c r="R37" s="109">
        <v>0</v>
      </c>
      <c r="S37" s="109">
        <v>0</v>
      </c>
      <c r="T37" s="109">
        <v>0</v>
      </c>
      <c r="U37" s="109">
        <v>0</v>
      </c>
    </row>
    <row r="38" spans="1:21" ht="30.75" customHeight="1">
      <c r="A38" s="321" t="s">
        <v>12</v>
      </c>
      <c r="B38" s="321" t="s">
        <v>17</v>
      </c>
      <c r="C38" s="321" t="s">
        <v>12</v>
      </c>
      <c r="D38" s="321"/>
      <c r="E38" s="321"/>
      <c r="F38" s="319" t="s">
        <v>139</v>
      </c>
      <c r="G38" s="319" t="s">
        <v>39</v>
      </c>
      <c r="H38" s="112" t="s">
        <v>13</v>
      </c>
      <c r="I38" s="112" t="s">
        <v>40</v>
      </c>
      <c r="J38" s="112" t="s">
        <v>41</v>
      </c>
      <c r="K38" s="100" t="s">
        <v>290</v>
      </c>
      <c r="L38" s="163">
        <v>610</v>
      </c>
      <c r="M38" s="109">
        <v>400</v>
      </c>
      <c r="N38" s="110">
        <v>0</v>
      </c>
      <c r="O38" s="109">
        <v>0</v>
      </c>
      <c r="P38" s="109">
        <v>0</v>
      </c>
      <c r="Q38" s="109">
        <v>0</v>
      </c>
      <c r="R38" s="109">
        <v>0</v>
      </c>
      <c r="S38" s="109">
        <v>0</v>
      </c>
      <c r="T38" s="109">
        <v>0</v>
      </c>
      <c r="U38" s="109">
        <v>0</v>
      </c>
    </row>
    <row r="39" spans="1:21" ht="30.75" customHeight="1">
      <c r="A39" s="324"/>
      <c r="B39" s="324"/>
      <c r="C39" s="324"/>
      <c r="D39" s="324"/>
      <c r="E39" s="324"/>
      <c r="F39" s="346"/>
      <c r="G39" s="346"/>
      <c r="H39" s="112" t="s">
        <v>13</v>
      </c>
      <c r="I39" s="112" t="s">
        <v>40</v>
      </c>
      <c r="J39" s="112" t="s">
        <v>41</v>
      </c>
      <c r="K39" s="100" t="s">
        <v>291</v>
      </c>
      <c r="L39" s="163">
        <v>610</v>
      </c>
      <c r="M39" s="109">
        <v>200</v>
      </c>
      <c r="N39" s="110">
        <v>800</v>
      </c>
      <c r="O39" s="109">
        <v>0</v>
      </c>
      <c r="P39" s="109">
        <v>0</v>
      </c>
      <c r="Q39" s="109">
        <v>0</v>
      </c>
      <c r="R39" s="109">
        <v>0</v>
      </c>
      <c r="S39" s="109">
        <v>0</v>
      </c>
      <c r="T39" s="109">
        <v>0</v>
      </c>
      <c r="U39" s="109">
        <v>0</v>
      </c>
    </row>
    <row r="40" spans="1:21" ht="30.75" customHeight="1">
      <c r="A40" s="324"/>
      <c r="B40" s="324"/>
      <c r="C40" s="324"/>
      <c r="D40" s="324"/>
      <c r="E40" s="324"/>
      <c r="F40" s="346"/>
      <c r="G40" s="346"/>
      <c r="H40" s="112" t="s">
        <v>13</v>
      </c>
      <c r="I40" s="112" t="s">
        <v>40</v>
      </c>
      <c r="J40" s="112" t="s">
        <v>41</v>
      </c>
      <c r="K40" s="100" t="s">
        <v>231</v>
      </c>
      <c r="L40" s="163">
        <v>610</v>
      </c>
      <c r="M40" s="109">
        <v>0</v>
      </c>
      <c r="N40" s="110">
        <v>0</v>
      </c>
      <c r="O40" s="109">
        <v>360</v>
      </c>
      <c r="P40" s="109">
        <v>560</v>
      </c>
      <c r="Q40" s="109">
        <v>480</v>
      </c>
      <c r="R40" s="109">
        <v>0</v>
      </c>
      <c r="S40" s="109">
        <v>0</v>
      </c>
      <c r="T40" s="109">
        <v>0</v>
      </c>
      <c r="U40" s="109">
        <v>0</v>
      </c>
    </row>
    <row r="41" spans="1:21" ht="30.75" customHeight="1">
      <c r="A41" s="324"/>
      <c r="B41" s="324"/>
      <c r="C41" s="324"/>
      <c r="D41" s="324"/>
      <c r="E41" s="324"/>
      <c r="F41" s="346"/>
      <c r="G41" s="346"/>
      <c r="H41" s="112" t="s">
        <v>13</v>
      </c>
      <c r="I41" s="112" t="s">
        <v>40</v>
      </c>
      <c r="J41" s="112" t="s">
        <v>41</v>
      </c>
      <c r="K41" s="112" t="s">
        <v>292</v>
      </c>
      <c r="L41" s="163">
        <v>610</v>
      </c>
      <c r="M41" s="109">
        <v>0</v>
      </c>
      <c r="N41" s="110">
        <v>6680</v>
      </c>
      <c r="O41" s="109">
        <v>0</v>
      </c>
      <c r="P41" s="109">
        <v>0</v>
      </c>
      <c r="Q41" s="109">
        <v>0</v>
      </c>
      <c r="R41" s="109">
        <v>0</v>
      </c>
      <c r="S41" s="109">
        <v>0</v>
      </c>
      <c r="T41" s="109">
        <v>0</v>
      </c>
      <c r="U41" s="109">
        <v>0</v>
      </c>
    </row>
    <row r="42" spans="1:21" ht="30.75" customHeight="1">
      <c r="A42" s="322"/>
      <c r="B42" s="322"/>
      <c r="C42" s="322"/>
      <c r="D42" s="322"/>
      <c r="E42" s="322"/>
      <c r="F42" s="320"/>
      <c r="G42" s="320"/>
      <c r="H42" s="112" t="s">
        <v>13</v>
      </c>
      <c r="I42" s="112" t="s">
        <v>40</v>
      </c>
      <c r="J42" s="112" t="s">
        <v>41</v>
      </c>
      <c r="K42" s="112" t="s">
        <v>293</v>
      </c>
      <c r="L42" s="163">
        <v>610</v>
      </c>
      <c r="M42" s="109">
        <v>0</v>
      </c>
      <c r="N42" s="110">
        <v>6000</v>
      </c>
      <c r="O42" s="109">
        <v>0</v>
      </c>
      <c r="P42" s="109">
        <v>0</v>
      </c>
      <c r="Q42" s="109">
        <v>0</v>
      </c>
      <c r="R42" s="109">
        <v>0</v>
      </c>
      <c r="S42" s="109">
        <v>0</v>
      </c>
      <c r="T42" s="109">
        <v>0</v>
      </c>
      <c r="U42" s="109">
        <v>0</v>
      </c>
    </row>
    <row r="43" spans="1:21" ht="21.75" customHeight="1">
      <c r="A43" s="344" t="s">
        <v>12</v>
      </c>
      <c r="B43" s="344" t="s">
        <v>43</v>
      </c>
      <c r="C43" s="321"/>
      <c r="D43" s="321"/>
      <c r="E43" s="321"/>
      <c r="F43" s="348" t="s">
        <v>59</v>
      </c>
      <c r="G43" s="113" t="s">
        <v>37</v>
      </c>
      <c r="H43" s="112"/>
      <c r="I43" s="112"/>
      <c r="J43" s="112"/>
      <c r="K43" s="111"/>
      <c r="L43" s="111"/>
      <c r="M43" s="114">
        <f t="shared" ref="M43:U43" si="9">M44</f>
        <v>7686</v>
      </c>
      <c r="N43" s="114">
        <f t="shared" si="9"/>
        <v>9376.3799999999992</v>
      </c>
      <c r="O43" s="114">
        <f t="shared" si="9"/>
        <v>11630.95825</v>
      </c>
      <c r="P43" s="114">
        <f t="shared" si="9"/>
        <v>8923</v>
      </c>
      <c r="Q43" s="114">
        <f t="shared" si="9"/>
        <v>10695.1</v>
      </c>
      <c r="R43" s="114">
        <f t="shared" si="9"/>
        <v>8695.6</v>
      </c>
      <c r="S43" s="114">
        <f t="shared" si="9"/>
        <v>8695.6</v>
      </c>
      <c r="T43" s="114">
        <f t="shared" si="9"/>
        <v>8695.6</v>
      </c>
      <c r="U43" s="114">
        <f t="shared" si="9"/>
        <v>8695.6</v>
      </c>
    </row>
    <row r="44" spans="1:21" ht="68.25" customHeight="1">
      <c r="A44" s="345"/>
      <c r="B44" s="345"/>
      <c r="C44" s="322"/>
      <c r="D44" s="322"/>
      <c r="E44" s="322"/>
      <c r="F44" s="350"/>
      <c r="G44" s="104" t="s">
        <v>39</v>
      </c>
      <c r="H44" s="112" t="s">
        <v>13</v>
      </c>
      <c r="I44" s="112" t="s">
        <v>40</v>
      </c>
      <c r="J44" s="112" t="s">
        <v>41</v>
      </c>
      <c r="K44" s="111"/>
      <c r="L44" s="111"/>
      <c r="M44" s="109">
        <f>SUM(M45:M49)</f>
        <v>7686</v>
      </c>
      <c r="N44" s="109">
        <f t="shared" ref="N44:U44" si="10">SUM(N45:N49)</f>
        <v>9376.3799999999992</v>
      </c>
      <c r="O44" s="109">
        <f t="shared" si="10"/>
        <v>11630.95825</v>
      </c>
      <c r="P44" s="109">
        <f t="shared" si="10"/>
        <v>8923</v>
      </c>
      <c r="Q44" s="109">
        <f t="shared" si="10"/>
        <v>10695.1</v>
      </c>
      <c r="R44" s="109">
        <f t="shared" si="10"/>
        <v>8695.6</v>
      </c>
      <c r="S44" s="109">
        <f t="shared" si="10"/>
        <v>8695.6</v>
      </c>
      <c r="T44" s="109">
        <f t="shared" si="10"/>
        <v>8695.6</v>
      </c>
      <c r="U44" s="109">
        <f t="shared" si="10"/>
        <v>8695.6</v>
      </c>
    </row>
    <row r="45" spans="1:21" ht="25.5" customHeight="1">
      <c r="A45" s="321" t="s">
        <v>12</v>
      </c>
      <c r="B45" s="321" t="s">
        <v>43</v>
      </c>
      <c r="C45" s="321" t="s">
        <v>41</v>
      </c>
      <c r="D45" s="321"/>
      <c r="E45" s="321"/>
      <c r="F45" s="319" t="s">
        <v>142</v>
      </c>
      <c r="G45" s="319" t="s">
        <v>39</v>
      </c>
      <c r="H45" s="115">
        <v>938</v>
      </c>
      <c r="I45" s="107" t="s">
        <v>40</v>
      </c>
      <c r="J45" s="107" t="s">
        <v>41</v>
      </c>
      <c r="K45" s="107" t="s">
        <v>67</v>
      </c>
      <c r="L45" s="108" t="s">
        <v>294</v>
      </c>
      <c r="M45" s="109">
        <v>7686</v>
      </c>
      <c r="N45" s="109">
        <v>7503.2</v>
      </c>
      <c r="O45" s="109">
        <v>8566.4872500000001</v>
      </c>
      <c r="P45" s="109">
        <v>8923</v>
      </c>
      <c r="Q45" s="109">
        <v>10695.1</v>
      </c>
      <c r="R45" s="109">
        <v>8695.6</v>
      </c>
      <c r="S45" s="109">
        <v>8695.6</v>
      </c>
      <c r="T45" s="109">
        <v>8695.6</v>
      </c>
      <c r="U45" s="109">
        <v>8695.6</v>
      </c>
    </row>
    <row r="46" spans="1:21" ht="25.5" customHeight="1">
      <c r="A46" s="324"/>
      <c r="B46" s="324"/>
      <c r="C46" s="324"/>
      <c r="D46" s="324"/>
      <c r="E46" s="324"/>
      <c r="F46" s="346"/>
      <c r="G46" s="346"/>
      <c r="H46" s="115">
        <v>938</v>
      </c>
      <c r="I46" s="107" t="s">
        <v>40</v>
      </c>
      <c r="J46" s="107" t="s">
        <v>41</v>
      </c>
      <c r="K46" s="107" t="s">
        <v>295</v>
      </c>
      <c r="L46" s="108" t="s">
        <v>294</v>
      </c>
      <c r="M46" s="109">
        <v>0</v>
      </c>
      <c r="N46" s="109">
        <v>142</v>
      </c>
      <c r="O46" s="109">
        <v>0</v>
      </c>
      <c r="P46" s="109">
        <v>0</v>
      </c>
      <c r="Q46" s="109">
        <v>0</v>
      </c>
      <c r="R46" s="109">
        <v>0</v>
      </c>
      <c r="S46" s="109">
        <v>0</v>
      </c>
      <c r="T46" s="109">
        <v>0</v>
      </c>
      <c r="U46" s="109">
        <v>0</v>
      </c>
    </row>
    <row r="47" spans="1:21" ht="25.5" customHeight="1">
      <c r="A47" s="322"/>
      <c r="B47" s="322"/>
      <c r="C47" s="322"/>
      <c r="D47" s="322"/>
      <c r="E47" s="322"/>
      <c r="F47" s="320"/>
      <c r="G47" s="320"/>
      <c r="H47" s="115">
        <v>938</v>
      </c>
      <c r="I47" s="107" t="s">
        <v>40</v>
      </c>
      <c r="J47" s="107" t="s">
        <v>41</v>
      </c>
      <c r="K47" s="107" t="s">
        <v>296</v>
      </c>
      <c r="L47" s="108" t="s">
        <v>294</v>
      </c>
      <c r="M47" s="109">
        <v>0</v>
      </c>
      <c r="N47" s="109">
        <v>1731.18</v>
      </c>
      <c r="O47" s="109">
        <v>0</v>
      </c>
      <c r="P47" s="109">
        <v>0</v>
      </c>
      <c r="Q47" s="109">
        <v>0</v>
      </c>
      <c r="R47" s="109">
        <v>0</v>
      </c>
      <c r="S47" s="109">
        <v>0</v>
      </c>
      <c r="T47" s="109">
        <v>0</v>
      </c>
      <c r="U47" s="109">
        <v>0</v>
      </c>
    </row>
    <row r="48" spans="1:21" ht="37.5" customHeight="1">
      <c r="A48" s="321" t="s">
        <v>12</v>
      </c>
      <c r="B48" s="321" t="s">
        <v>43</v>
      </c>
      <c r="C48" s="321" t="s">
        <v>169</v>
      </c>
      <c r="D48" s="321"/>
      <c r="E48" s="321"/>
      <c r="F48" s="319" t="s">
        <v>250</v>
      </c>
      <c r="G48" s="319" t="s">
        <v>39</v>
      </c>
      <c r="H48" s="115">
        <v>938</v>
      </c>
      <c r="I48" s="107" t="s">
        <v>40</v>
      </c>
      <c r="J48" s="107" t="s">
        <v>41</v>
      </c>
      <c r="K48" s="107" t="s">
        <v>297</v>
      </c>
      <c r="L48" s="108" t="s">
        <v>294</v>
      </c>
      <c r="M48" s="109">
        <v>0</v>
      </c>
      <c r="N48" s="109">
        <v>0</v>
      </c>
      <c r="O48" s="109">
        <v>0</v>
      </c>
      <c r="P48" s="109">
        <v>0</v>
      </c>
      <c r="Q48" s="109">
        <v>0</v>
      </c>
      <c r="R48" s="109">
        <v>0</v>
      </c>
      <c r="S48" s="109">
        <v>0</v>
      </c>
      <c r="T48" s="109">
        <v>0</v>
      </c>
      <c r="U48" s="109">
        <v>0</v>
      </c>
    </row>
    <row r="49" spans="1:23" ht="37.5" customHeight="1">
      <c r="A49" s="356"/>
      <c r="B49" s="356"/>
      <c r="C49" s="356"/>
      <c r="D49" s="356"/>
      <c r="E49" s="356"/>
      <c r="F49" s="347"/>
      <c r="G49" s="347"/>
      <c r="H49" s="115">
        <v>938</v>
      </c>
      <c r="I49" s="107" t="s">
        <v>40</v>
      </c>
      <c r="J49" s="107" t="s">
        <v>41</v>
      </c>
      <c r="K49" s="107" t="s">
        <v>298</v>
      </c>
      <c r="L49" s="108" t="s">
        <v>294</v>
      </c>
      <c r="M49" s="109">
        <v>0</v>
      </c>
      <c r="N49" s="109">
        <v>0</v>
      </c>
      <c r="O49" s="109">
        <v>3064.471</v>
      </c>
      <c r="P49" s="109">
        <v>0</v>
      </c>
      <c r="Q49" s="109">
        <v>0</v>
      </c>
      <c r="R49" s="109">
        <v>0</v>
      </c>
      <c r="S49" s="109">
        <v>0</v>
      </c>
      <c r="T49" s="109">
        <v>0</v>
      </c>
      <c r="U49" s="109">
        <v>0</v>
      </c>
    </row>
    <row r="50" spans="1:23" ht="22.5" customHeight="1">
      <c r="A50" s="344" t="s">
        <v>12</v>
      </c>
      <c r="B50" s="344" t="s">
        <v>45</v>
      </c>
      <c r="C50" s="321"/>
      <c r="D50" s="325"/>
      <c r="E50" s="325"/>
      <c r="F50" s="348" t="s">
        <v>44</v>
      </c>
      <c r="G50" s="113" t="s">
        <v>37</v>
      </c>
      <c r="H50" s="116"/>
      <c r="I50" s="112"/>
      <c r="J50" s="112"/>
      <c r="K50" s="116"/>
      <c r="L50" s="111"/>
      <c r="M50" s="114">
        <f>M51+M52+M53</f>
        <v>460.7</v>
      </c>
      <c r="N50" s="114">
        <f t="shared" ref="N50:O50" si="11">N51+N52+N53</f>
        <v>0</v>
      </c>
      <c r="O50" s="114">
        <f t="shared" si="11"/>
        <v>319</v>
      </c>
      <c r="P50" s="114">
        <f>P51+P52+P53+P54</f>
        <v>2943.3</v>
      </c>
      <c r="Q50" s="114">
        <f>Q51+Q52+Q53+Q54</f>
        <v>3601</v>
      </c>
      <c r="R50" s="114">
        <f t="shared" ref="R50:U50" si="12">R51+R52+R53+R54</f>
        <v>0</v>
      </c>
      <c r="S50" s="114">
        <f t="shared" si="12"/>
        <v>0</v>
      </c>
      <c r="T50" s="114">
        <f t="shared" si="12"/>
        <v>0</v>
      </c>
      <c r="U50" s="114">
        <f t="shared" si="12"/>
        <v>0</v>
      </c>
    </row>
    <row r="51" spans="1:23" ht="43.5" customHeight="1">
      <c r="A51" s="357"/>
      <c r="B51" s="357"/>
      <c r="C51" s="324"/>
      <c r="D51" s="326"/>
      <c r="E51" s="326"/>
      <c r="F51" s="349"/>
      <c r="G51" s="104" t="s">
        <v>274</v>
      </c>
      <c r="H51" s="112" t="s">
        <v>275</v>
      </c>
      <c r="I51" s="112" t="s">
        <v>40</v>
      </c>
      <c r="J51" s="100" t="s">
        <v>299</v>
      </c>
      <c r="K51" s="116"/>
      <c r="L51" s="117"/>
      <c r="M51" s="109">
        <f>M57+M60</f>
        <v>0.7</v>
      </c>
      <c r="N51" s="109">
        <f>N57+N60</f>
        <v>0</v>
      </c>
      <c r="O51" s="109">
        <f>O57+O60</f>
        <v>0</v>
      </c>
      <c r="P51" s="109">
        <f>P59+P60</f>
        <v>2663.3</v>
      </c>
      <c r="Q51" s="109">
        <f>Q57+Q60</f>
        <v>2833</v>
      </c>
      <c r="R51" s="109">
        <f>R60</f>
        <v>0</v>
      </c>
      <c r="S51" s="109">
        <f t="shared" ref="S51:T51" si="13">S60</f>
        <v>0</v>
      </c>
      <c r="T51" s="109">
        <f t="shared" si="13"/>
        <v>0</v>
      </c>
      <c r="U51" s="109">
        <f>U60</f>
        <v>0</v>
      </c>
    </row>
    <row r="52" spans="1:23" ht="43.5" customHeight="1">
      <c r="A52" s="357"/>
      <c r="B52" s="357"/>
      <c r="C52" s="324"/>
      <c r="D52" s="326"/>
      <c r="E52" s="326"/>
      <c r="F52" s="349"/>
      <c r="G52" s="104" t="s">
        <v>276</v>
      </c>
      <c r="H52" s="112" t="s">
        <v>277</v>
      </c>
      <c r="I52" s="112" t="s">
        <v>40</v>
      </c>
      <c r="J52" s="100" t="s">
        <v>69</v>
      </c>
      <c r="K52" s="116"/>
      <c r="L52" s="117"/>
      <c r="M52" s="109">
        <f>M56</f>
        <v>460</v>
      </c>
      <c r="N52" s="109">
        <f t="shared" ref="N52:U52" si="14">N56</f>
        <v>0</v>
      </c>
      <c r="O52" s="109">
        <f t="shared" si="14"/>
        <v>0</v>
      </c>
      <c r="P52" s="109">
        <f t="shared" si="14"/>
        <v>0</v>
      </c>
      <c r="Q52" s="109">
        <f t="shared" si="14"/>
        <v>0</v>
      </c>
      <c r="R52" s="109">
        <f t="shared" si="14"/>
        <v>0</v>
      </c>
      <c r="S52" s="109">
        <f t="shared" si="14"/>
        <v>0</v>
      </c>
      <c r="T52" s="109">
        <f t="shared" si="14"/>
        <v>0</v>
      </c>
      <c r="U52" s="109">
        <f t="shared" si="14"/>
        <v>0</v>
      </c>
    </row>
    <row r="53" spans="1:23" ht="67.5" customHeight="1">
      <c r="A53" s="357"/>
      <c r="B53" s="357"/>
      <c r="C53" s="324"/>
      <c r="D53" s="326"/>
      <c r="E53" s="326"/>
      <c r="F53" s="349"/>
      <c r="G53" s="158" t="s">
        <v>39</v>
      </c>
      <c r="H53" s="112" t="s">
        <v>13</v>
      </c>
      <c r="I53" s="112" t="s">
        <v>40</v>
      </c>
      <c r="J53" s="100" t="s">
        <v>69</v>
      </c>
      <c r="K53" s="116"/>
      <c r="L53" s="117"/>
      <c r="M53" s="109">
        <f>M61</f>
        <v>0</v>
      </c>
      <c r="N53" s="109">
        <f t="shared" ref="N53:U53" si="15">N61</f>
        <v>0</v>
      </c>
      <c r="O53" s="109">
        <f t="shared" si="15"/>
        <v>319</v>
      </c>
      <c r="P53" s="109">
        <f t="shared" si="15"/>
        <v>0</v>
      </c>
      <c r="Q53" s="109">
        <f t="shared" si="15"/>
        <v>500</v>
      </c>
      <c r="R53" s="109">
        <f t="shared" si="15"/>
        <v>0</v>
      </c>
      <c r="S53" s="109">
        <f t="shared" si="15"/>
        <v>0</v>
      </c>
      <c r="T53" s="109">
        <f t="shared" si="15"/>
        <v>0</v>
      </c>
      <c r="U53" s="109">
        <f t="shared" si="15"/>
        <v>0</v>
      </c>
    </row>
    <row r="54" spans="1:23" ht="32.25" customHeight="1">
      <c r="A54" s="345"/>
      <c r="B54" s="345"/>
      <c r="C54" s="322"/>
      <c r="D54" s="327"/>
      <c r="E54" s="327"/>
      <c r="F54" s="350"/>
      <c r="G54" s="173" t="s">
        <v>331</v>
      </c>
      <c r="H54" s="112" t="s">
        <v>332</v>
      </c>
      <c r="I54" s="112" t="s">
        <v>41</v>
      </c>
      <c r="J54" s="100" t="s">
        <v>69</v>
      </c>
      <c r="K54" s="116"/>
      <c r="L54" s="117"/>
      <c r="M54" s="109">
        <v>0</v>
      </c>
      <c r="N54" s="109">
        <v>0</v>
      </c>
      <c r="O54" s="109">
        <v>0</v>
      </c>
      <c r="P54" s="109">
        <v>280</v>
      </c>
      <c r="Q54" s="109">
        <f>Q55</f>
        <v>268</v>
      </c>
      <c r="R54" s="109">
        <v>0</v>
      </c>
      <c r="S54" s="109">
        <v>0</v>
      </c>
      <c r="T54" s="109">
        <v>0</v>
      </c>
      <c r="U54" s="109">
        <v>0</v>
      </c>
    </row>
    <row r="55" spans="1:23" ht="81.75" customHeight="1">
      <c r="A55" s="162" t="s">
        <v>12</v>
      </c>
      <c r="B55" s="162" t="s">
        <v>45</v>
      </c>
      <c r="C55" s="155" t="s">
        <v>41</v>
      </c>
      <c r="D55" s="159"/>
      <c r="E55" s="159"/>
      <c r="F55" s="190" t="s">
        <v>333</v>
      </c>
      <c r="G55" s="158" t="s">
        <v>334</v>
      </c>
      <c r="H55" s="112" t="s">
        <v>332</v>
      </c>
      <c r="I55" s="112" t="s">
        <v>41</v>
      </c>
      <c r="J55" s="100" t="s">
        <v>69</v>
      </c>
      <c r="K55" s="112" t="s">
        <v>335</v>
      </c>
      <c r="L55" s="119">
        <v>240</v>
      </c>
      <c r="M55" s="109">
        <v>0</v>
      </c>
      <c r="N55" s="109">
        <v>0</v>
      </c>
      <c r="O55" s="109">
        <v>0</v>
      </c>
      <c r="P55" s="109">
        <v>280</v>
      </c>
      <c r="Q55" s="109">
        <v>268</v>
      </c>
      <c r="R55" s="109">
        <v>0</v>
      </c>
      <c r="S55" s="109">
        <v>0</v>
      </c>
      <c r="T55" s="109">
        <v>0</v>
      </c>
      <c r="U55" s="109">
        <v>0</v>
      </c>
    </row>
    <row r="56" spans="1:23" ht="126.75" customHeight="1">
      <c r="A56" s="157" t="s">
        <v>12</v>
      </c>
      <c r="B56" s="157" t="s">
        <v>45</v>
      </c>
      <c r="C56" s="157" t="s">
        <v>41</v>
      </c>
      <c r="D56" s="161"/>
      <c r="E56" s="161"/>
      <c r="F56" s="118" t="s">
        <v>356</v>
      </c>
      <c r="G56" s="104" t="s">
        <v>276</v>
      </c>
      <c r="H56" s="112" t="s">
        <v>277</v>
      </c>
      <c r="I56" s="112" t="s">
        <v>40</v>
      </c>
      <c r="J56" s="100" t="s">
        <v>69</v>
      </c>
      <c r="K56" s="112" t="s">
        <v>300</v>
      </c>
      <c r="L56" s="119">
        <v>240</v>
      </c>
      <c r="M56" s="109">
        <v>460</v>
      </c>
      <c r="N56" s="109">
        <v>0</v>
      </c>
      <c r="O56" s="109">
        <v>0</v>
      </c>
      <c r="P56" s="109">
        <v>0</v>
      </c>
      <c r="Q56" s="109">
        <v>0</v>
      </c>
      <c r="R56" s="109">
        <v>0</v>
      </c>
      <c r="S56" s="109">
        <v>0</v>
      </c>
      <c r="T56" s="109">
        <v>0</v>
      </c>
      <c r="U56" s="109">
        <v>0</v>
      </c>
    </row>
    <row r="57" spans="1:23" s="229" customFormat="1" ht="20.25" customHeight="1">
      <c r="A57" s="321" t="s">
        <v>12</v>
      </c>
      <c r="B57" s="321" t="s">
        <v>45</v>
      </c>
      <c r="C57" s="321" t="s">
        <v>42</v>
      </c>
      <c r="D57" s="325"/>
      <c r="E57" s="325"/>
      <c r="F57" s="314" t="s">
        <v>206</v>
      </c>
      <c r="G57" s="363" t="s">
        <v>274</v>
      </c>
      <c r="H57" s="112" t="s">
        <v>275</v>
      </c>
      <c r="I57" s="112" t="s">
        <v>40</v>
      </c>
      <c r="J57" s="100" t="s">
        <v>69</v>
      </c>
      <c r="K57" s="112" t="s">
        <v>389</v>
      </c>
      <c r="L57" s="120">
        <v>240</v>
      </c>
      <c r="M57" s="109">
        <v>0.7</v>
      </c>
      <c r="N57" s="109">
        <v>0</v>
      </c>
      <c r="O57" s="109">
        <v>0</v>
      </c>
      <c r="P57" s="109">
        <v>0</v>
      </c>
      <c r="Q57" s="109">
        <v>2833</v>
      </c>
      <c r="R57" s="109">
        <v>0</v>
      </c>
      <c r="S57" s="109">
        <v>0</v>
      </c>
      <c r="T57" s="109">
        <v>0</v>
      </c>
      <c r="U57" s="109">
        <v>0</v>
      </c>
    </row>
    <row r="58" spans="1:23" ht="21.75" customHeight="1">
      <c r="A58" s="324"/>
      <c r="B58" s="324"/>
      <c r="C58" s="324"/>
      <c r="D58" s="326"/>
      <c r="E58" s="326"/>
      <c r="F58" s="315"/>
      <c r="G58" s="364"/>
      <c r="H58" s="112" t="s">
        <v>275</v>
      </c>
      <c r="I58" s="112" t="s">
        <v>40</v>
      </c>
      <c r="J58" s="100" t="s">
        <v>69</v>
      </c>
      <c r="K58" s="112" t="s">
        <v>301</v>
      </c>
      <c r="L58" s="120">
        <v>240</v>
      </c>
      <c r="M58" s="109">
        <v>0.7</v>
      </c>
      <c r="N58" s="109">
        <v>0</v>
      </c>
      <c r="O58" s="109">
        <v>0</v>
      </c>
      <c r="P58" s="109">
        <v>0</v>
      </c>
      <c r="Q58" s="109">
        <v>0</v>
      </c>
      <c r="R58" s="109">
        <v>0</v>
      </c>
      <c r="S58" s="109">
        <v>0</v>
      </c>
      <c r="T58" s="109">
        <v>0</v>
      </c>
      <c r="U58" s="109">
        <v>0</v>
      </c>
    </row>
    <row r="59" spans="1:23" s="166" customFormat="1" ht="21.75" customHeight="1">
      <c r="A59" s="324"/>
      <c r="B59" s="324"/>
      <c r="C59" s="324"/>
      <c r="D59" s="326"/>
      <c r="E59" s="326"/>
      <c r="F59" s="315"/>
      <c r="G59" s="364"/>
      <c r="H59" s="112" t="s">
        <v>275</v>
      </c>
      <c r="I59" s="112" t="s">
        <v>40</v>
      </c>
      <c r="J59" s="100" t="s">
        <v>69</v>
      </c>
      <c r="K59" s="112" t="s">
        <v>302</v>
      </c>
      <c r="L59" s="120">
        <v>240</v>
      </c>
      <c r="M59" s="109"/>
      <c r="N59" s="109">
        <v>0</v>
      </c>
      <c r="O59" s="109">
        <v>0</v>
      </c>
      <c r="P59" s="109">
        <v>2603.3000000000002</v>
      </c>
      <c r="Q59" s="109">
        <v>0</v>
      </c>
      <c r="R59" s="109">
        <v>0</v>
      </c>
      <c r="S59" s="109">
        <v>0</v>
      </c>
      <c r="T59" s="109">
        <v>0</v>
      </c>
      <c r="U59" s="109">
        <v>0</v>
      </c>
      <c r="V59" s="169"/>
      <c r="W59" s="169"/>
    </row>
    <row r="60" spans="1:23" ht="21.75" customHeight="1">
      <c r="A60" s="324"/>
      <c r="B60" s="324"/>
      <c r="C60" s="324"/>
      <c r="D60" s="326"/>
      <c r="E60" s="326"/>
      <c r="F60" s="315"/>
      <c r="G60" s="365"/>
      <c r="H60" s="112" t="s">
        <v>275</v>
      </c>
      <c r="I60" s="112" t="s">
        <v>40</v>
      </c>
      <c r="J60" s="100" t="s">
        <v>69</v>
      </c>
      <c r="K60" s="112" t="s">
        <v>343</v>
      </c>
      <c r="L60" s="120">
        <v>240</v>
      </c>
      <c r="M60" s="109"/>
      <c r="N60" s="109">
        <v>0</v>
      </c>
      <c r="O60" s="109">
        <v>0</v>
      </c>
      <c r="P60" s="109">
        <v>60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69"/>
      <c r="W60" s="169"/>
    </row>
    <row r="61" spans="1:23" ht="69" customHeight="1">
      <c r="A61" s="322"/>
      <c r="B61" s="322"/>
      <c r="C61" s="322"/>
      <c r="D61" s="327"/>
      <c r="E61" s="327"/>
      <c r="F61" s="316"/>
      <c r="G61" s="160" t="s">
        <v>39</v>
      </c>
      <c r="H61" s="112" t="s">
        <v>13</v>
      </c>
      <c r="I61" s="112" t="s">
        <v>40</v>
      </c>
      <c r="J61" s="100" t="s">
        <v>69</v>
      </c>
      <c r="K61" s="112" t="s">
        <v>301</v>
      </c>
      <c r="L61" s="120">
        <v>240</v>
      </c>
      <c r="M61" s="109">
        <v>0</v>
      </c>
      <c r="N61" s="109">
        <v>0</v>
      </c>
      <c r="O61" s="109">
        <v>319</v>
      </c>
      <c r="P61" s="109">
        <v>0</v>
      </c>
      <c r="Q61" s="109">
        <v>500</v>
      </c>
      <c r="R61" s="109">
        <v>0</v>
      </c>
      <c r="S61" s="109">
        <v>0</v>
      </c>
      <c r="T61" s="109">
        <v>0</v>
      </c>
      <c r="U61" s="109">
        <v>0</v>
      </c>
    </row>
    <row r="62" spans="1:23" ht="27.75" customHeight="1">
      <c r="A62" s="317" t="s">
        <v>12</v>
      </c>
      <c r="B62" s="317" t="s">
        <v>46</v>
      </c>
      <c r="C62" s="318"/>
      <c r="D62" s="355"/>
      <c r="E62" s="325"/>
      <c r="F62" s="323" t="s">
        <v>68</v>
      </c>
      <c r="G62" s="113" t="s">
        <v>37</v>
      </c>
      <c r="H62" s="116"/>
      <c r="I62" s="112"/>
      <c r="J62" s="112"/>
      <c r="K62" s="116"/>
      <c r="L62" s="111"/>
      <c r="M62" s="114">
        <f t="shared" ref="M62:U62" si="16">M63</f>
        <v>23978.799999999999</v>
      </c>
      <c r="N62" s="114">
        <f t="shared" si="16"/>
        <v>64735.700000000004</v>
      </c>
      <c r="O62" s="114">
        <f>O63</f>
        <v>22652.279020000002</v>
      </c>
      <c r="P62" s="114">
        <f t="shared" si="16"/>
        <v>10845.6</v>
      </c>
      <c r="Q62" s="114">
        <f t="shared" si="16"/>
        <v>12429.199999999999</v>
      </c>
      <c r="R62" s="114">
        <f t="shared" si="16"/>
        <v>12749.1</v>
      </c>
      <c r="S62" s="114">
        <f t="shared" si="16"/>
        <v>12749.1</v>
      </c>
      <c r="T62" s="114">
        <f t="shared" si="16"/>
        <v>12749.1</v>
      </c>
      <c r="U62" s="114">
        <f t="shared" si="16"/>
        <v>12749.1</v>
      </c>
    </row>
    <row r="63" spans="1:23" ht="67.5" customHeight="1">
      <c r="A63" s="317"/>
      <c r="B63" s="317"/>
      <c r="C63" s="318"/>
      <c r="D63" s="355"/>
      <c r="E63" s="327"/>
      <c r="F63" s="323"/>
      <c r="G63" s="104" t="s">
        <v>39</v>
      </c>
      <c r="H63" s="112" t="s">
        <v>13</v>
      </c>
      <c r="I63" s="112" t="s">
        <v>40</v>
      </c>
      <c r="J63" s="112" t="s">
        <v>69</v>
      </c>
      <c r="K63" s="116"/>
      <c r="L63" s="117"/>
      <c r="M63" s="109">
        <f t="shared" ref="M63:U63" si="17">SUM(M64:M92)</f>
        <v>23978.799999999999</v>
      </c>
      <c r="N63" s="109">
        <f t="shared" si="17"/>
        <v>64735.700000000004</v>
      </c>
      <c r="O63" s="109">
        <f t="shared" si="17"/>
        <v>22652.279020000002</v>
      </c>
      <c r="P63" s="109">
        <f t="shared" si="17"/>
        <v>10845.6</v>
      </c>
      <c r="Q63" s="109">
        <f t="shared" si="17"/>
        <v>12429.199999999999</v>
      </c>
      <c r="R63" s="109">
        <f t="shared" si="17"/>
        <v>12749.1</v>
      </c>
      <c r="S63" s="109">
        <f t="shared" ref="S63:T63" si="18">SUM(S64:S92)</f>
        <v>12749.1</v>
      </c>
      <c r="T63" s="109">
        <f t="shared" si="18"/>
        <v>12749.1</v>
      </c>
      <c r="U63" s="109">
        <f t="shared" si="17"/>
        <v>12749.1</v>
      </c>
    </row>
    <row r="64" spans="1:23" ht="63.75" customHeight="1">
      <c r="A64" s="321" t="s">
        <v>12</v>
      </c>
      <c r="B64" s="321" t="s">
        <v>46</v>
      </c>
      <c r="C64" s="321" t="s">
        <v>41</v>
      </c>
      <c r="D64" s="325"/>
      <c r="E64" s="325"/>
      <c r="F64" s="338" t="s">
        <v>357</v>
      </c>
      <c r="G64" s="341" t="s">
        <v>39</v>
      </c>
      <c r="H64" s="112" t="s">
        <v>13</v>
      </c>
      <c r="I64" s="112" t="s">
        <v>40</v>
      </c>
      <c r="J64" s="112" t="s">
        <v>69</v>
      </c>
      <c r="K64" s="121" t="s">
        <v>70</v>
      </c>
      <c r="L64" s="122" t="s">
        <v>303</v>
      </c>
      <c r="M64" s="109">
        <v>3286.8</v>
      </c>
      <c r="N64" s="109">
        <f>2751.4+13.5+0.4+2.8+881.9+32.6+10.3+5.3+15.3+50.7</f>
        <v>3764.2000000000007</v>
      </c>
      <c r="O64" s="109">
        <v>3533.4070200000001</v>
      </c>
      <c r="P64" s="109">
        <v>3819.7</v>
      </c>
      <c r="Q64" s="109">
        <v>5197.2</v>
      </c>
      <c r="R64" s="109">
        <v>4217.2</v>
      </c>
      <c r="S64" s="109">
        <v>4217.2</v>
      </c>
      <c r="T64" s="109">
        <v>4217.2</v>
      </c>
      <c r="U64" s="109">
        <v>4217.2</v>
      </c>
    </row>
    <row r="65" spans="1:21" s="170" customFormat="1" ht="39.75" customHeight="1">
      <c r="A65" s="324"/>
      <c r="B65" s="324"/>
      <c r="C65" s="324"/>
      <c r="D65" s="326"/>
      <c r="E65" s="326"/>
      <c r="F65" s="339"/>
      <c r="G65" s="342"/>
      <c r="H65" s="112" t="s">
        <v>13</v>
      </c>
      <c r="I65" s="112" t="s">
        <v>40</v>
      </c>
      <c r="J65" s="112" t="s">
        <v>69</v>
      </c>
      <c r="K65" s="121" t="s">
        <v>348</v>
      </c>
      <c r="L65" s="122" t="s">
        <v>305</v>
      </c>
      <c r="M65" s="109">
        <v>0</v>
      </c>
      <c r="N65" s="109">
        <v>0</v>
      </c>
      <c r="O65" s="109">
        <v>0</v>
      </c>
      <c r="P65" s="109">
        <v>0</v>
      </c>
      <c r="Q65" s="109">
        <v>46</v>
      </c>
      <c r="R65" s="109">
        <v>0</v>
      </c>
      <c r="S65" s="109">
        <v>0</v>
      </c>
      <c r="T65" s="109">
        <v>0</v>
      </c>
      <c r="U65" s="109">
        <v>0</v>
      </c>
    </row>
    <row r="66" spans="1:21" ht="33.75" customHeight="1">
      <c r="A66" s="322"/>
      <c r="B66" s="322"/>
      <c r="C66" s="322"/>
      <c r="D66" s="327"/>
      <c r="E66" s="327"/>
      <c r="F66" s="340"/>
      <c r="G66" s="343"/>
      <c r="H66" s="112" t="s">
        <v>13</v>
      </c>
      <c r="I66" s="112" t="s">
        <v>40</v>
      </c>
      <c r="J66" s="112" t="s">
        <v>69</v>
      </c>
      <c r="K66" s="121" t="s">
        <v>304</v>
      </c>
      <c r="L66" s="122" t="s">
        <v>305</v>
      </c>
      <c r="M66" s="109">
        <v>0</v>
      </c>
      <c r="N66" s="109">
        <v>0</v>
      </c>
      <c r="O66" s="109">
        <v>43</v>
      </c>
      <c r="P66" s="109">
        <v>0</v>
      </c>
      <c r="Q66" s="109">
        <v>0</v>
      </c>
      <c r="R66" s="109">
        <v>0</v>
      </c>
      <c r="S66" s="109">
        <v>0</v>
      </c>
      <c r="T66" s="109">
        <v>0</v>
      </c>
      <c r="U66" s="109">
        <v>0</v>
      </c>
    </row>
    <row r="67" spans="1:21" ht="68.25" customHeight="1">
      <c r="A67" s="321" t="s">
        <v>12</v>
      </c>
      <c r="B67" s="321" t="s">
        <v>46</v>
      </c>
      <c r="C67" s="321" t="s">
        <v>42</v>
      </c>
      <c r="D67" s="321"/>
      <c r="E67" s="321"/>
      <c r="F67" s="319" t="s">
        <v>71</v>
      </c>
      <c r="G67" s="319" t="s">
        <v>39</v>
      </c>
      <c r="H67" s="112" t="s">
        <v>13</v>
      </c>
      <c r="I67" s="112" t="s">
        <v>72</v>
      </c>
      <c r="J67" s="112" t="s">
        <v>69</v>
      </c>
      <c r="K67" s="100" t="s">
        <v>73</v>
      </c>
      <c r="L67" s="122" t="s">
        <v>306</v>
      </c>
      <c r="M67" s="109">
        <v>16666.5</v>
      </c>
      <c r="N67" s="110">
        <v>981.84</v>
      </c>
      <c r="O67" s="109">
        <v>0</v>
      </c>
      <c r="P67" s="109">
        <v>0</v>
      </c>
      <c r="Q67" s="109">
        <v>0</v>
      </c>
      <c r="R67" s="109">
        <v>0</v>
      </c>
      <c r="S67" s="109">
        <v>0</v>
      </c>
      <c r="T67" s="109">
        <v>0</v>
      </c>
      <c r="U67" s="109">
        <v>0</v>
      </c>
    </row>
    <row r="68" spans="1:21" ht="55.5" customHeight="1">
      <c r="A68" s="322"/>
      <c r="B68" s="322"/>
      <c r="C68" s="322"/>
      <c r="D68" s="322"/>
      <c r="E68" s="322"/>
      <c r="F68" s="320"/>
      <c r="G68" s="320"/>
      <c r="H68" s="112" t="s">
        <v>13</v>
      </c>
      <c r="I68" s="112" t="s">
        <v>40</v>
      </c>
      <c r="J68" s="112" t="s">
        <v>69</v>
      </c>
      <c r="K68" s="100" t="s">
        <v>307</v>
      </c>
      <c r="L68" s="123">
        <v>240</v>
      </c>
      <c r="M68" s="109">
        <v>350</v>
      </c>
      <c r="N68" s="110">
        <v>0</v>
      </c>
      <c r="O68" s="109">
        <v>0</v>
      </c>
      <c r="P68" s="109">
        <v>0</v>
      </c>
      <c r="Q68" s="109">
        <v>0</v>
      </c>
      <c r="R68" s="109">
        <v>0</v>
      </c>
      <c r="S68" s="109">
        <v>0</v>
      </c>
      <c r="T68" s="109">
        <v>0</v>
      </c>
      <c r="U68" s="109">
        <v>0</v>
      </c>
    </row>
    <row r="69" spans="1:21" ht="36" customHeight="1">
      <c r="A69" s="351" t="s">
        <v>12</v>
      </c>
      <c r="B69" s="351">
        <v>5</v>
      </c>
      <c r="C69" s="353" t="s">
        <v>12</v>
      </c>
      <c r="D69" s="308"/>
      <c r="E69" s="305"/>
      <c r="F69" s="338" t="s">
        <v>63</v>
      </c>
      <c r="G69" s="319" t="s">
        <v>39</v>
      </c>
      <c r="H69" s="54">
        <v>938</v>
      </c>
      <c r="I69" s="112" t="s">
        <v>72</v>
      </c>
      <c r="J69" s="112" t="s">
        <v>41</v>
      </c>
      <c r="K69" s="100" t="s">
        <v>228</v>
      </c>
      <c r="L69" s="124" t="s">
        <v>308</v>
      </c>
      <c r="M69" s="125">
        <v>736.8</v>
      </c>
      <c r="N69" s="110">
        <f>68.2+1162.4</f>
        <v>1230.6000000000001</v>
      </c>
      <c r="O69" s="109">
        <f>73.1+1286.308</f>
        <v>1359.4079999999999</v>
      </c>
      <c r="P69" s="109">
        <v>882.9</v>
      </c>
      <c r="Q69" s="109">
        <v>715</v>
      </c>
      <c r="R69" s="109">
        <v>713.1</v>
      </c>
      <c r="S69" s="109">
        <v>713.1</v>
      </c>
      <c r="T69" s="109">
        <v>713.1</v>
      </c>
      <c r="U69" s="109">
        <v>713.1</v>
      </c>
    </row>
    <row r="70" spans="1:21" ht="32.25" customHeight="1">
      <c r="A70" s="352"/>
      <c r="B70" s="352"/>
      <c r="C70" s="354"/>
      <c r="D70" s="310"/>
      <c r="E70" s="307"/>
      <c r="F70" s="340"/>
      <c r="G70" s="320"/>
      <c r="H70" s="54">
        <v>938</v>
      </c>
      <c r="I70" s="112" t="s">
        <v>72</v>
      </c>
      <c r="J70" s="112" t="s">
        <v>41</v>
      </c>
      <c r="K70" s="100" t="s">
        <v>309</v>
      </c>
      <c r="L70" s="124" t="s">
        <v>308</v>
      </c>
      <c r="M70" s="125">
        <v>0</v>
      </c>
      <c r="N70" s="126">
        <v>0</v>
      </c>
      <c r="O70" s="127">
        <v>322.5</v>
      </c>
      <c r="P70" s="127">
        <v>6142.9</v>
      </c>
      <c r="Q70" s="127">
        <v>6467.6</v>
      </c>
      <c r="R70" s="127">
        <v>7268.8</v>
      </c>
      <c r="S70" s="127">
        <v>7268.8</v>
      </c>
      <c r="T70" s="127">
        <v>7268.8</v>
      </c>
      <c r="U70" s="127">
        <v>7268.8</v>
      </c>
    </row>
    <row r="71" spans="1:21" ht="14.25" hidden="1" customHeight="1">
      <c r="A71" s="305" t="s">
        <v>12</v>
      </c>
      <c r="B71" s="305">
        <v>5</v>
      </c>
      <c r="C71" s="308" t="s">
        <v>69</v>
      </c>
      <c r="D71" s="308"/>
      <c r="E71" s="305"/>
      <c r="F71" s="311" t="s">
        <v>229</v>
      </c>
      <c r="G71" s="314" t="s">
        <v>39</v>
      </c>
      <c r="H71" s="128">
        <v>938</v>
      </c>
      <c r="I71" s="112" t="s">
        <v>40</v>
      </c>
      <c r="J71" s="112" t="s">
        <v>41</v>
      </c>
      <c r="K71" s="100" t="s">
        <v>65</v>
      </c>
      <c r="L71" s="129">
        <v>620</v>
      </c>
      <c r="M71" s="109">
        <v>0</v>
      </c>
      <c r="N71" s="109">
        <f>430-430</f>
        <v>0</v>
      </c>
      <c r="O71" s="109">
        <v>0</v>
      </c>
      <c r="P71" s="109">
        <v>0</v>
      </c>
      <c r="Q71" s="109">
        <v>0</v>
      </c>
      <c r="R71" s="109">
        <v>0</v>
      </c>
      <c r="S71" s="109">
        <v>0</v>
      </c>
      <c r="T71" s="109">
        <v>0</v>
      </c>
      <c r="U71" s="109">
        <v>0</v>
      </c>
    </row>
    <row r="72" spans="1:21" ht="18" customHeight="1">
      <c r="A72" s="306"/>
      <c r="B72" s="306"/>
      <c r="C72" s="309"/>
      <c r="D72" s="309"/>
      <c r="E72" s="306"/>
      <c r="F72" s="312"/>
      <c r="G72" s="315"/>
      <c r="H72" s="128">
        <v>938</v>
      </c>
      <c r="I72" s="112" t="s">
        <v>40</v>
      </c>
      <c r="J72" s="112" t="s">
        <v>41</v>
      </c>
      <c r="K72" s="100" t="s">
        <v>310</v>
      </c>
      <c r="L72" s="129">
        <v>620</v>
      </c>
      <c r="M72" s="109">
        <v>1450</v>
      </c>
      <c r="N72" s="109">
        <v>0</v>
      </c>
      <c r="O72" s="109">
        <v>0</v>
      </c>
      <c r="P72" s="109">
        <v>0</v>
      </c>
      <c r="Q72" s="109">
        <v>0</v>
      </c>
      <c r="R72" s="109">
        <v>0</v>
      </c>
      <c r="S72" s="109">
        <v>0</v>
      </c>
      <c r="T72" s="109">
        <v>0</v>
      </c>
      <c r="U72" s="109">
        <v>0</v>
      </c>
    </row>
    <row r="73" spans="1:21" ht="18" customHeight="1">
      <c r="A73" s="306"/>
      <c r="B73" s="306"/>
      <c r="C73" s="309"/>
      <c r="D73" s="309"/>
      <c r="E73" s="306"/>
      <c r="F73" s="312"/>
      <c r="G73" s="315"/>
      <c r="H73" s="128">
        <v>938</v>
      </c>
      <c r="I73" s="112" t="s">
        <v>72</v>
      </c>
      <c r="J73" s="112" t="s">
        <v>41</v>
      </c>
      <c r="K73" s="100" t="s">
        <v>232</v>
      </c>
      <c r="L73" s="130">
        <v>620</v>
      </c>
      <c r="M73" s="109">
        <v>181</v>
      </c>
      <c r="N73" s="109">
        <v>0</v>
      </c>
      <c r="O73" s="109">
        <v>0</v>
      </c>
      <c r="P73" s="109">
        <v>0</v>
      </c>
      <c r="Q73" s="109">
        <v>0</v>
      </c>
      <c r="R73" s="109">
        <v>0</v>
      </c>
      <c r="S73" s="109">
        <v>0</v>
      </c>
      <c r="T73" s="109">
        <v>0</v>
      </c>
      <c r="U73" s="109">
        <v>0</v>
      </c>
    </row>
    <row r="74" spans="1:21" ht="18" customHeight="1">
      <c r="A74" s="306"/>
      <c r="B74" s="306"/>
      <c r="C74" s="309"/>
      <c r="D74" s="309"/>
      <c r="E74" s="306"/>
      <c r="F74" s="312"/>
      <c r="G74" s="315"/>
      <c r="H74" s="131">
        <v>938</v>
      </c>
      <c r="I74" s="112" t="s">
        <v>40</v>
      </c>
      <c r="J74" s="112" t="s">
        <v>41</v>
      </c>
      <c r="K74" s="100" t="s">
        <v>311</v>
      </c>
      <c r="L74" s="130">
        <v>620</v>
      </c>
      <c r="M74" s="109">
        <v>293.5</v>
      </c>
      <c r="N74" s="109">
        <v>0</v>
      </c>
      <c r="O74" s="109">
        <v>0</v>
      </c>
      <c r="P74" s="109">
        <v>0</v>
      </c>
      <c r="Q74" s="109">
        <v>0</v>
      </c>
      <c r="R74" s="109">
        <v>0</v>
      </c>
      <c r="S74" s="109">
        <v>0</v>
      </c>
      <c r="T74" s="109">
        <v>0</v>
      </c>
      <c r="U74" s="109">
        <v>0</v>
      </c>
    </row>
    <row r="75" spans="1:21" ht="18" customHeight="1">
      <c r="A75" s="306"/>
      <c r="B75" s="306"/>
      <c r="C75" s="309"/>
      <c r="D75" s="309"/>
      <c r="E75" s="306"/>
      <c r="F75" s="312"/>
      <c r="G75" s="315"/>
      <c r="H75" s="131">
        <v>938</v>
      </c>
      <c r="I75" s="112" t="s">
        <v>40</v>
      </c>
      <c r="J75" s="112" t="s">
        <v>41</v>
      </c>
      <c r="K75" s="100" t="s">
        <v>312</v>
      </c>
      <c r="L75" s="130">
        <v>465</v>
      </c>
      <c r="M75" s="109">
        <v>0</v>
      </c>
      <c r="N75" s="109">
        <v>1055.5999999999999</v>
      </c>
      <c r="O75" s="109">
        <v>0</v>
      </c>
      <c r="P75" s="109">
        <v>0</v>
      </c>
      <c r="Q75" s="109">
        <v>0</v>
      </c>
      <c r="R75" s="109">
        <v>0</v>
      </c>
      <c r="S75" s="109">
        <v>0</v>
      </c>
      <c r="T75" s="109">
        <v>0</v>
      </c>
      <c r="U75" s="109">
        <v>0</v>
      </c>
    </row>
    <row r="76" spans="1:21" ht="18" customHeight="1">
      <c r="A76" s="306"/>
      <c r="B76" s="306"/>
      <c r="C76" s="309"/>
      <c r="D76" s="309"/>
      <c r="E76" s="306"/>
      <c r="F76" s="312"/>
      <c r="G76" s="315"/>
      <c r="H76" s="131">
        <v>938</v>
      </c>
      <c r="I76" s="112" t="s">
        <v>40</v>
      </c>
      <c r="J76" s="112" t="s">
        <v>41</v>
      </c>
      <c r="K76" s="100" t="s">
        <v>312</v>
      </c>
      <c r="L76" s="130">
        <v>620</v>
      </c>
      <c r="M76" s="109">
        <v>288.10000000000002</v>
      </c>
      <c r="N76" s="109">
        <v>113.68</v>
      </c>
      <c r="O76" s="109">
        <v>0</v>
      </c>
      <c r="P76" s="109">
        <v>0</v>
      </c>
      <c r="Q76" s="109">
        <v>0</v>
      </c>
      <c r="R76" s="109">
        <v>0</v>
      </c>
      <c r="S76" s="109">
        <v>0</v>
      </c>
      <c r="T76" s="109">
        <v>0</v>
      </c>
      <c r="U76" s="109">
        <v>0</v>
      </c>
    </row>
    <row r="77" spans="1:21" ht="18" customHeight="1">
      <c r="A77" s="306"/>
      <c r="B77" s="306"/>
      <c r="C77" s="309"/>
      <c r="D77" s="309"/>
      <c r="E77" s="306"/>
      <c r="F77" s="312"/>
      <c r="G77" s="315"/>
      <c r="H77" s="131">
        <v>938</v>
      </c>
      <c r="I77" s="112" t="s">
        <v>40</v>
      </c>
      <c r="J77" s="112" t="s">
        <v>41</v>
      </c>
      <c r="K77" s="100" t="s">
        <v>313</v>
      </c>
      <c r="L77" s="130">
        <v>620</v>
      </c>
      <c r="M77" s="109">
        <v>125</v>
      </c>
      <c r="N77" s="109">
        <v>0</v>
      </c>
      <c r="O77" s="109">
        <v>0</v>
      </c>
      <c r="P77" s="109">
        <v>0</v>
      </c>
      <c r="Q77" s="109">
        <v>0</v>
      </c>
      <c r="R77" s="109">
        <v>0</v>
      </c>
      <c r="S77" s="109">
        <v>0</v>
      </c>
      <c r="T77" s="109">
        <v>0</v>
      </c>
      <c r="U77" s="109">
        <v>0</v>
      </c>
    </row>
    <row r="78" spans="1:21" ht="18" customHeight="1">
      <c r="A78" s="306"/>
      <c r="B78" s="306"/>
      <c r="C78" s="309"/>
      <c r="D78" s="309"/>
      <c r="E78" s="306"/>
      <c r="F78" s="312"/>
      <c r="G78" s="315"/>
      <c r="H78" s="131">
        <v>938</v>
      </c>
      <c r="I78" s="112" t="s">
        <v>40</v>
      </c>
      <c r="J78" s="112" t="s">
        <v>41</v>
      </c>
      <c r="K78" s="100" t="s">
        <v>314</v>
      </c>
      <c r="L78" s="130">
        <v>620</v>
      </c>
      <c r="M78" s="109">
        <v>200.2</v>
      </c>
      <c r="N78" s="109">
        <v>461.5</v>
      </c>
      <c r="O78" s="109">
        <v>0</v>
      </c>
      <c r="P78" s="109">
        <v>0</v>
      </c>
      <c r="Q78" s="109">
        <v>0</v>
      </c>
      <c r="R78" s="109">
        <v>0</v>
      </c>
      <c r="S78" s="109">
        <v>0</v>
      </c>
      <c r="T78" s="109">
        <v>0</v>
      </c>
      <c r="U78" s="109">
        <v>0</v>
      </c>
    </row>
    <row r="79" spans="1:21" hidden="1">
      <c r="A79" s="306"/>
      <c r="B79" s="306"/>
      <c r="C79" s="309"/>
      <c r="D79" s="309"/>
      <c r="E79" s="306"/>
      <c r="F79" s="312"/>
      <c r="G79" s="315"/>
      <c r="H79" s="131">
        <v>938</v>
      </c>
      <c r="I79" s="112" t="s">
        <v>40</v>
      </c>
      <c r="J79" s="112" t="s">
        <v>41</v>
      </c>
      <c r="K79" s="100" t="s">
        <v>315</v>
      </c>
      <c r="L79" s="130">
        <v>240</v>
      </c>
      <c r="M79" s="109">
        <v>0</v>
      </c>
      <c r="N79" s="109">
        <v>0</v>
      </c>
      <c r="O79" s="109">
        <v>0</v>
      </c>
      <c r="P79" s="109">
        <v>0</v>
      </c>
      <c r="Q79" s="109">
        <v>0</v>
      </c>
      <c r="R79" s="109">
        <v>0</v>
      </c>
      <c r="S79" s="109">
        <v>0</v>
      </c>
      <c r="T79" s="109">
        <v>0</v>
      </c>
      <c r="U79" s="109">
        <v>0</v>
      </c>
    </row>
    <row r="80" spans="1:21" ht="44.25" customHeight="1">
      <c r="A80" s="306"/>
      <c r="B80" s="306"/>
      <c r="C80" s="309"/>
      <c r="D80" s="309"/>
      <c r="E80" s="306"/>
      <c r="F80" s="312"/>
      <c r="G80" s="315"/>
      <c r="H80" s="131">
        <v>938</v>
      </c>
      <c r="I80" s="112" t="s">
        <v>40</v>
      </c>
      <c r="J80" s="112" t="s">
        <v>41</v>
      </c>
      <c r="K80" s="100" t="s">
        <v>315</v>
      </c>
      <c r="L80" s="129" t="s">
        <v>344</v>
      </c>
      <c r="M80" s="109">
        <v>0</v>
      </c>
      <c r="N80" s="109">
        <f>325.1+43.6</f>
        <v>368.70000000000005</v>
      </c>
      <c r="O80" s="109">
        <f>43.594</f>
        <v>43.594000000000001</v>
      </c>
      <c r="P80" s="109">
        <v>0.1</v>
      </c>
      <c r="Q80" s="109">
        <v>0</v>
      </c>
      <c r="R80" s="109">
        <v>360</v>
      </c>
      <c r="S80" s="109">
        <v>360</v>
      </c>
      <c r="T80" s="109">
        <v>360</v>
      </c>
      <c r="U80" s="109">
        <v>360</v>
      </c>
    </row>
    <row r="81" spans="1:21" ht="18" customHeight="1">
      <c r="A81" s="306"/>
      <c r="B81" s="306"/>
      <c r="C81" s="309"/>
      <c r="D81" s="309"/>
      <c r="E81" s="306"/>
      <c r="F81" s="312"/>
      <c r="G81" s="315"/>
      <c r="H81" s="131">
        <v>938</v>
      </c>
      <c r="I81" s="112" t="s">
        <v>40</v>
      </c>
      <c r="J81" s="112" t="s">
        <v>41</v>
      </c>
      <c r="K81" s="100" t="s">
        <v>316</v>
      </c>
      <c r="L81" s="130">
        <v>240</v>
      </c>
      <c r="M81" s="109">
        <v>0</v>
      </c>
      <c r="N81" s="109">
        <v>0</v>
      </c>
      <c r="O81" s="109">
        <v>40</v>
      </c>
      <c r="P81" s="109">
        <v>0</v>
      </c>
      <c r="Q81" s="109">
        <v>3.4</v>
      </c>
      <c r="R81" s="109">
        <v>10</v>
      </c>
      <c r="S81" s="109">
        <v>10</v>
      </c>
      <c r="T81" s="109">
        <v>10</v>
      </c>
      <c r="U81" s="109">
        <v>10</v>
      </c>
    </row>
    <row r="82" spans="1:21" ht="18" customHeight="1">
      <c r="A82" s="306"/>
      <c r="B82" s="306"/>
      <c r="C82" s="309"/>
      <c r="D82" s="309"/>
      <c r="E82" s="306"/>
      <c r="F82" s="312"/>
      <c r="G82" s="315"/>
      <c r="H82" s="131">
        <v>938</v>
      </c>
      <c r="I82" s="112" t="s">
        <v>40</v>
      </c>
      <c r="J82" s="112" t="s">
        <v>41</v>
      </c>
      <c r="K82" s="100" t="s">
        <v>317</v>
      </c>
      <c r="L82" s="130">
        <v>620</v>
      </c>
      <c r="M82" s="109">
        <v>0</v>
      </c>
      <c r="N82" s="109">
        <v>1000</v>
      </c>
      <c r="O82" s="109">
        <v>0</v>
      </c>
      <c r="P82" s="109">
        <v>0</v>
      </c>
      <c r="Q82" s="109">
        <v>0</v>
      </c>
      <c r="R82" s="109">
        <v>0</v>
      </c>
      <c r="S82" s="109">
        <v>0</v>
      </c>
      <c r="T82" s="109">
        <v>0</v>
      </c>
      <c r="U82" s="109">
        <v>0</v>
      </c>
    </row>
    <row r="83" spans="1:21" ht="25.5">
      <c r="A83" s="307"/>
      <c r="B83" s="307"/>
      <c r="C83" s="310"/>
      <c r="D83" s="310"/>
      <c r="E83" s="307"/>
      <c r="F83" s="313"/>
      <c r="G83" s="316"/>
      <c r="H83" s="131">
        <v>938</v>
      </c>
      <c r="I83" s="112" t="s">
        <v>40</v>
      </c>
      <c r="J83" s="112" t="s">
        <v>41</v>
      </c>
      <c r="K83" s="100" t="s">
        <v>318</v>
      </c>
      <c r="L83" s="132" t="s">
        <v>278</v>
      </c>
      <c r="M83" s="109">
        <v>0</v>
      </c>
      <c r="N83" s="109">
        <v>150</v>
      </c>
      <c r="O83" s="109">
        <f>126</f>
        <v>126</v>
      </c>
      <c r="P83" s="109">
        <v>0</v>
      </c>
      <c r="Q83" s="109">
        <v>0</v>
      </c>
      <c r="R83" s="109">
        <v>180</v>
      </c>
      <c r="S83" s="109">
        <v>180</v>
      </c>
      <c r="T83" s="109">
        <v>180</v>
      </c>
      <c r="U83" s="109">
        <v>180</v>
      </c>
    </row>
    <row r="84" spans="1:21" ht="18.75" customHeight="1">
      <c r="A84" s="305" t="s">
        <v>12</v>
      </c>
      <c r="B84" s="305">
        <v>5</v>
      </c>
      <c r="C84" s="308" t="s">
        <v>169</v>
      </c>
      <c r="D84" s="308"/>
      <c r="E84" s="305"/>
      <c r="F84" s="338" t="s">
        <v>358</v>
      </c>
      <c r="G84" s="314" t="s">
        <v>39</v>
      </c>
      <c r="H84" s="82">
        <v>938</v>
      </c>
      <c r="I84" s="112" t="s">
        <v>40</v>
      </c>
      <c r="J84" s="112" t="s">
        <v>41</v>
      </c>
      <c r="K84" s="100" t="s">
        <v>319</v>
      </c>
      <c r="L84" s="133">
        <v>620</v>
      </c>
      <c r="M84" s="134">
        <v>43.9</v>
      </c>
      <c r="N84" s="110">
        <v>0</v>
      </c>
      <c r="O84" s="109">
        <v>0</v>
      </c>
      <c r="P84" s="109">
        <v>0</v>
      </c>
      <c r="Q84" s="109">
        <v>0</v>
      </c>
      <c r="R84" s="109">
        <v>0</v>
      </c>
      <c r="S84" s="109">
        <v>0</v>
      </c>
      <c r="T84" s="109">
        <v>0</v>
      </c>
      <c r="U84" s="109">
        <v>0</v>
      </c>
    </row>
    <row r="85" spans="1:21" ht="18.75" customHeight="1">
      <c r="A85" s="306"/>
      <c r="B85" s="306"/>
      <c r="C85" s="309"/>
      <c r="D85" s="309"/>
      <c r="E85" s="306"/>
      <c r="F85" s="339"/>
      <c r="G85" s="315"/>
      <c r="H85" s="82">
        <v>938</v>
      </c>
      <c r="I85" s="112" t="s">
        <v>40</v>
      </c>
      <c r="J85" s="112" t="s">
        <v>41</v>
      </c>
      <c r="K85" s="100" t="s">
        <v>320</v>
      </c>
      <c r="L85" s="133">
        <v>620</v>
      </c>
      <c r="M85" s="134">
        <v>262.60000000000002</v>
      </c>
      <c r="N85" s="110">
        <v>0</v>
      </c>
      <c r="O85" s="109">
        <v>0</v>
      </c>
      <c r="P85" s="109">
        <v>0</v>
      </c>
      <c r="Q85" s="109">
        <v>0</v>
      </c>
      <c r="R85" s="109">
        <v>0</v>
      </c>
      <c r="S85" s="109">
        <v>0</v>
      </c>
      <c r="T85" s="109">
        <v>0</v>
      </c>
      <c r="U85" s="109">
        <v>0</v>
      </c>
    </row>
    <row r="86" spans="1:21" ht="18.75" customHeight="1">
      <c r="A86" s="306"/>
      <c r="B86" s="306"/>
      <c r="C86" s="309"/>
      <c r="D86" s="309"/>
      <c r="E86" s="306"/>
      <c r="F86" s="339"/>
      <c r="G86" s="315"/>
      <c r="H86" s="131">
        <v>938</v>
      </c>
      <c r="I86" s="112" t="s">
        <v>40</v>
      </c>
      <c r="J86" s="112" t="s">
        <v>41</v>
      </c>
      <c r="K86" s="100" t="s">
        <v>321</v>
      </c>
      <c r="L86" s="130">
        <v>620</v>
      </c>
      <c r="M86" s="109">
        <v>0</v>
      </c>
      <c r="N86" s="109">
        <v>0</v>
      </c>
      <c r="O86" s="109">
        <v>300</v>
      </c>
      <c r="P86" s="109">
        <v>0</v>
      </c>
      <c r="Q86" s="109">
        <v>0</v>
      </c>
      <c r="R86" s="109">
        <v>0</v>
      </c>
      <c r="S86" s="109">
        <v>0</v>
      </c>
      <c r="T86" s="109">
        <v>0</v>
      </c>
      <c r="U86" s="109">
        <v>0</v>
      </c>
    </row>
    <row r="87" spans="1:21" ht="91.5" customHeight="1">
      <c r="A87" s="307"/>
      <c r="B87" s="307"/>
      <c r="C87" s="310"/>
      <c r="D87" s="310"/>
      <c r="E87" s="307"/>
      <c r="F87" s="340"/>
      <c r="G87" s="316"/>
      <c r="H87" s="82">
        <v>938</v>
      </c>
      <c r="I87" s="112" t="s">
        <v>72</v>
      </c>
      <c r="J87" s="112" t="s">
        <v>41</v>
      </c>
      <c r="K87" s="100" t="s">
        <v>230</v>
      </c>
      <c r="L87" s="124" t="s">
        <v>322</v>
      </c>
      <c r="M87" s="134">
        <v>94.4</v>
      </c>
      <c r="N87" s="110">
        <v>0</v>
      </c>
      <c r="O87" s="109">
        <v>0</v>
      </c>
      <c r="P87" s="109">
        <v>0</v>
      </c>
      <c r="Q87" s="109">
        <v>0</v>
      </c>
      <c r="R87" s="109">
        <v>0</v>
      </c>
      <c r="S87" s="109">
        <v>0</v>
      </c>
      <c r="T87" s="109">
        <v>0</v>
      </c>
      <c r="U87" s="109">
        <v>0</v>
      </c>
    </row>
    <row r="88" spans="1:21" ht="33" customHeight="1">
      <c r="A88" s="305" t="s">
        <v>12</v>
      </c>
      <c r="B88" s="305">
        <v>5</v>
      </c>
      <c r="C88" s="332" t="s">
        <v>170</v>
      </c>
      <c r="D88" s="332"/>
      <c r="E88" s="335"/>
      <c r="F88" s="328" t="s">
        <v>247</v>
      </c>
      <c r="G88" s="314" t="s">
        <v>39</v>
      </c>
      <c r="H88" s="128">
        <v>938</v>
      </c>
      <c r="I88" s="112" t="s">
        <v>72</v>
      </c>
      <c r="J88" s="112" t="s">
        <v>41</v>
      </c>
      <c r="K88" s="100" t="s">
        <v>323</v>
      </c>
      <c r="L88" s="129">
        <v>465</v>
      </c>
      <c r="M88" s="109">
        <v>0</v>
      </c>
      <c r="N88" s="109">
        <v>15001.5</v>
      </c>
      <c r="O88" s="109">
        <v>8802.69</v>
      </c>
      <c r="P88" s="109">
        <v>0</v>
      </c>
      <c r="Q88" s="109">
        <v>0</v>
      </c>
      <c r="R88" s="109">
        <v>0</v>
      </c>
      <c r="S88" s="109">
        <v>0</v>
      </c>
      <c r="T88" s="109">
        <v>0</v>
      </c>
      <c r="U88" s="109">
        <v>0</v>
      </c>
    </row>
    <row r="89" spans="1:21" ht="33" customHeight="1">
      <c r="A89" s="306"/>
      <c r="B89" s="306"/>
      <c r="C89" s="333"/>
      <c r="D89" s="333"/>
      <c r="E89" s="336"/>
      <c r="F89" s="329"/>
      <c r="G89" s="315"/>
      <c r="H89" s="128">
        <v>938</v>
      </c>
      <c r="I89" s="112" t="s">
        <v>72</v>
      </c>
      <c r="J89" s="112" t="s">
        <v>41</v>
      </c>
      <c r="K89" s="100" t="s">
        <v>324</v>
      </c>
      <c r="L89" s="129">
        <v>465</v>
      </c>
      <c r="M89" s="109">
        <v>0</v>
      </c>
      <c r="N89" s="109">
        <v>0</v>
      </c>
      <c r="O89" s="135">
        <v>0.88</v>
      </c>
      <c r="P89" s="109">
        <v>0</v>
      </c>
      <c r="Q89" s="109">
        <v>0</v>
      </c>
      <c r="R89" s="109">
        <v>0</v>
      </c>
      <c r="S89" s="109">
        <v>0</v>
      </c>
      <c r="T89" s="109">
        <v>0</v>
      </c>
      <c r="U89" s="109">
        <v>0</v>
      </c>
    </row>
    <row r="90" spans="1:21" ht="33" customHeight="1">
      <c r="A90" s="331"/>
      <c r="B90" s="307"/>
      <c r="C90" s="334"/>
      <c r="D90" s="334"/>
      <c r="E90" s="337"/>
      <c r="F90" s="330"/>
      <c r="G90" s="316"/>
      <c r="H90" s="128">
        <v>938</v>
      </c>
      <c r="I90" s="112" t="s">
        <v>72</v>
      </c>
      <c r="J90" s="112" t="s">
        <v>41</v>
      </c>
      <c r="K90" s="100" t="s">
        <v>325</v>
      </c>
      <c r="L90" s="129">
        <v>465</v>
      </c>
      <c r="M90" s="109">
        <v>0</v>
      </c>
      <c r="N90" s="109">
        <v>40608.080000000002</v>
      </c>
      <c r="O90" s="109">
        <v>0</v>
      </c>
      <c r="P90" s="109">
        <v>0</v>
      </c>
      <c r="Q90" s="109">
        <v>0</v>
      </c>
      <c r="R90" s="109">
        <v>0</v>
      </c>
      <c r="S90" s="109">
        <v>0</v>
      </c>
      <c r="T90" s="109">
        <v>0</v>
      </c>
      <c r="U90" s="109">
        <v>0</v>
      </c>
    </row>
    <row r="91" spans="1:21" ht="123.75" customHeight="1">
      <c r="A91" s="21" t="s">
        <v>12</v>
      </c>
      <c r="B91" s="21" t="s">
        <v>46</v>
      </c>
      <c r="C91" s="21" t="s">
        <v>244</v>
      </c>
      <c r="D91" s="21"/>
      <c r="E91" s="21"/>
      <c r="F91" s="118" t="s">
        <v>246</v>
      </c>
      <c r="G91" s="156" t="s">
        <v>39</v>
      </c>
      <c r="H91" s="136">
        <v>938</v>
      </c>
      <c r="I91" s="112" t="s">
        <v>40</v>
      </c>
      <c r="J91" s="112" t="s">
        <v>41</v>
      </c>
      <c r="K91" s="100" t="s">
        <v>325</v>
      </c>
      <c r="L91" s="163">
        <v>620</v>
      </c>
      <c r="M91" s="109">
        <v>0</v>
      </c>
      <c r="N91" s="109">
        <v>0</v>
      </c>
      <c r="O91" s="109">
        <v>8080.8</v>
      </c>
      <c r="P91" s="109">
        <v>0</v>
      </c>
      <c r="Q91" s="109">
        <v>0</v>
      </c>
      <c r="R91" s="109">
        <v>0</v>
      </c>
      <c r="S91" s="109">
        <v>0</v>
      </c>
      <c r="T91" s="109">
        <v>0</v>
      </c>
      <c r="U91" s="109">
        <v>0</v>
      </c>
    </row>
    <row r="92" spans="1:21">
      <c r="U92" s="46" t="s">
        <v>396</v>
      </c>
    </row>
  </sheetData>
  <mergeCells count="147">
    <mergeCell ref="G57:G60"/>
    <mergeCell ref="Q1:U1"/>
    <mergeCell ref="P2:U2"/>
    <mergeCell ref="O3:U3"/>
    <mergeCell ref="Q4:U4"/>
    <mergeCell ref="Q5:U5"/>
    <mergeCell ref="F84:F87"/>
    <mergeCell ref="G84:G87"/>
    <mergeCell ref="A8:U8"/>
    <mergeCell ref="F9:U9"/>
    <mergeCell ref="A10:U10"/>
    <mergeCell ref="A21:A22"/>
    <mergeCell ref="B21:B22"/>
    <mergeCell ref="C21:C22"/>
    <mergeCell ref="D21:D22"/>
    <mergeCell ref="E21:E22"/>
    <mergeCell ref="A12:E12"/>
    <mergeCell ref="F12:F13"/>
    <mergeCell ref="G12:G13"/>
    <mergeCell ref="H12:L12"/>
    <mergeCell ref="M12:U12"/>
    <mergeCell ref="A14:A18"/>
    <mergeCell ref="B14:B18"/>
    <mergeCell ref="C14:C18"/>
    <mergeCell ref="G31:G37"/>
    <mergeCell ref="A28:A30"/>
    <mergeCell ref="B28:B30"/>
    <mergeCell ref="C28:C30"/>
    <mergeCell ref="D28:D30"/>
    <mergeCell ref="E28:E30"/>
    <mergeCell ref="F21:F22"/>
    <mergeCell ref="F26:F27"/>
    <mergeCell ref="E26:E27"/>
    <mergeCell ref="G21:G22"/>
    <mergeCell ref="A23:A25"/>
    <mergeCell ref="B23:B25"/>
    <mergeCell ref="C23:C25"/>
    <mergeCell ref="D23:D25"/>
    <mergeCell ref="E23:E25"/>
    <mergeCell ref="F23:F25"/>
    <mergeCell ref="G23:G25"/>
    <mergeCell ref="A26:A27"/>
    <mergeCell ref="A31:A37"/>
    <mergeCell ref="B31:B37"/>
    <mergeCell ref="C31:C37"/>
    <mergeCell ref="D31:D37"/>
    <mergeCell ref="E31:E37"/>
    <mergeCell ref="F38:F42"/>
    <mergeCell ref="F31:F37"/>
    <mergeCell ref="D14:D18"/>
    <mergeCell ref="E14:E18"/>
    <mergeCell ref="F14:F18"/>
    <mergeCell ref="A19:A20"/>
    <mergeCell ref="B19:B20"/>
    <mergeCell ref="C19:C20"/>
    <mergeCell ref="C43:C44"/>
    <mergeCell ref="D43:D44"/>
    <mergeCell ref="E43:E44"/>
    <mergeCell ref="F43:F44"/>
    <mergeCell ref="A38:A42"/>
    <mergeCell ref="B38:B42"/>
    <mergeCell ref="C38:C42"/>
    <mergeCell ref="D38:D42"/>
    <mergeCell ref="E38:E42"/>
    <mergeCell ref="A69:A70"/>
    <mergeCell ref="B69:B70"/>
    <mergeCell ref="C69:C70"/>
    <mergeCell ref="D69:D70"/>
    <mergeCell ref="E69:E70"/>
    <mergeCell ref="F69:F70"/>
    <mergeCell ref="D62:D63"/>
    <mergeCell ref="E62:E63"/>
    <mergeCell ref="F45:F47"/>
    <mergeCell ref="A48:A49"/>
    <mergeCell ref="B48:B49"/>
    <mergeCell ref="C48:C49"/>
    <mergeCell ref="D48:D49"/>
    <mergeCell ref="E48:E49"/>
    <mergeCell ref="F48:F49"/>
    <mergeCell ref="A45:A47"/>
    <mergeCell ref="B45:B47"/>
    <mergeCell ref="C45:C47"/>
    <mergeCell ref="D45:D47"/>
    <mergeCell ref="E45:E47"/>
    <mergeCell ref="A50:A54"/>
    <mergeCell ref="B50:B54"/>
    <mergeCell ref="C50:C54"/>
    <mergeCell ref="D50:D54"/>
    <mergeCell ref="F64:F66"/>
    <mergeCell ref="G64:G66"/>
    <mergeCell ref="A62:A63"/>
    <mergeCell ref="C57:C61"/>
    <mergeCell ref="D57:D61"/>
    <mergeCell ref="E57:E61"/>
    <mergeCell ref="F57:F61"/>
    <mergeCell ref="D19:D20"/>
    <mergeCell ref="E19:E20"/>
    <mergeCell ref="F19:F20"/>
    <mergeCell ref="G45:G47"/>
    <mergeCell ref="G48:G49"/>
    <mergeCell ref="E50:E54"/>
    <mergeCell ref="F50:F54"/>
    <mergeCell ref="A57:A61"/>
    <mergeCell ref="B57:B61"/>
    <mergeCell ref="B26:B27"/>
    <mergeCell ref="C26:C27"/>
    <mergeCell ref="D26:D27"/>
    <mergeCell ref="F28:F30"/>
    <mergeCell ref="G28:G30"/>
    <mergeCell ref="G38:G42"/>
    <mergeCell ref="A43:A44"/>
    <mergeCell ref="B43:B44"/>
    <mergeCell ref="F88:F90"/>
    <mergeCell ref="G88:G90"/>
    <mergeCell ref="B84:B87"/>
    <mergeCell ref="C84:C87"/>
    <mergeCell ref="D84:D87"/>
    <mergeCell ref="E84:E87"/>
    <mergeCell ref="A88:A90"/>
    <mergeCell ref="B88:B90"/>
    <mergeCell ref="C88:C90"/>
    <mergeCell ref="D88:D90"/>
    <mergeCell ref="E88:E90"/>
    <mergeCell ref="A71:A83"/>
    <mergeCell ref="B71:B83"/>
    <mergeCell ref="C71:C83"/>
    <mergeCell ref="D71:D83"/>
    <mergeCell ref="E71:E83"/>
    <mergeCell ref="F71:F83"/>
    <mergeCell ref="G71:G83"/>
    <mergeCell ref="A84:A87"/>
    <mergeCell ref="B62:B63"/>
    <mergeCell ref="C62:C63"/>
    <mergeCell ref="G69:G70"/>
    <mergeCell ref="F67:F68"/>
    <mergeCell ref="G67:G68"/>
    <mergeCell ref="A67:A68"/>
    <mergeCell ref="B67:B68"/>
    <mergeCell ref="C67:C68"/>
    <mergeCell ref="D67:D68"/>
    <mergeCell ref="E67:E68"/>
    <mergeCell ref="F62:F63"/>
    <mergeCell ref="A64:A66"/>
    <mergeCell ref="B64:B66"/>
    <mergeCell ref="C64:C66"/>
    <mergeCell ref="D64:D66"/>
    <mergeCell ref="E64:E66"/>
  </mergeCells>
  <pageMargins left="0.26" right="0.17" top="0.15748031496062992" bottom="0.23" header="0.31496062992125984" footer="0.2"/>
  <pageSetup paperSize="9" scale="75" fitToWidth="0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71"/>
  <sheetViews>
    <sheetView tabSelected="1" topLeftCell="A51" workbookViewId="0">
      <selection activeCell="K60" sqref="K60"/>
    </sheetView>
  </sheetViews>
  <sheetFormatPr defaultRowHeight="15"/>
  <cols>
    <col min="1" max="1" width="6.28515625" customWidth="1"/>
    <col min="2" max="2" width="7" customWidth="1"/>
    <col min="3" max="3" width="14.7109375" customWidth="1"/>
    <col min="4" max="4" width="33.7109375" customWidth="1"/>
    <col min="5" max="5" width="12.28515625" customWidth="1"/>
    <col min="6" max="6" width="11.42578125" customWidth="1"/>
    <col min="7" max="8" width="9.140625" customWidth="1"/>
    <col min="9" max="11" width="9.140625" style="16" customWidth="1"/>
    <col min="12" max="12" width="11.85546875" style="16" customWidth="1"/>
    <col min="13" max="14" width="9.140625" style="16" customWidth="1"/>
  </cols>
  <sheetData>
    <row r="1" spans="1:16" ht="19.5" customHeight="1">
      <c r="A1" s="143"/>
      <c r="B1" s="143"/>
      <c r="C1" s="143"/>
      <c r="D1" s="143"/>
      <c r="E1" s="143"/>
      <c r="F1" s="46"/>
      <c r="G1" s="192"/>
      <c r="H1" s="193"/>
      <c r="I1" s="403" t="s">
        <v>351</v>
      </c>
      <c r="J1" s="403"/>
      <c r="K1" s="403"/>
      <c r="L1" s="403"/>
      <c r="M1" s="403"/>
      <c r="N1" s="403"/>
    </row>
    <row r="2" spans="1:16" ht="15.75">
      <c r="A2" s="143"/>
      <c r="B2" s="143"/>
      <c r="C2" s="143"/>
      <c r="D2" s="143"/>
      <c r="E2" s="143"/>
      <c r="F2" s="46"/>
      <c r="G2" s="274" t="s">
        <v>359</v>
      </c>
      <c r="H2" s="274"/>
      <c r="I2" s="274"/>
      <c r="J2" s="274"/>
      <c r="K2" s="274"/>
      <c r="L2" s="274"/>
      <c r="M2" s="274"/>
      <c r="N2" s="274"/>
      <c r="O2" s="47"/>
      <c r="P2" s="47"/>
    </row>
    <row r="3" spans="1:16" ht="19.5" customHeight="1">
      <c r="A3" s="142"/>
      <c r="B3" s="142"/>
      <c r="C3" s="142"/>
      <c r="D3" s="142"/>
      <c r="E3" s="142"/>
      <c r="F3" s="47"/>
      <c r="G3" s="194"/>
      <c r="H3" s="195"/>
      <c r="I3" s="404" t="s">
        <v>402</v>
      </c>
      <c r="J3" s="404"/>
      <c r="K3" s="404"/>
      <c r="L3" s="404"/>
      <c r="M3" s="404"/>
      <c r="N3" s="404"/>
      <c r="O3" s="47"/>
      <c r="P3" s="46"/>
    </row>
    <row r="4" spans="1:16" ht="15" customHeight="1">
      <c r="A4" s="142"/>
      <c r="B4" s="142"/>
      <c r="C4" s="142"/>
      <c r="D4" s="142"/>
      <c r="E4" s="142"/>
      <c r="F4" s="405" t="s">
        <v>210</v>
      </c>
      <c r="G4" s="405"/>
      <c r="H4" s="405"/>
      <c r="I4" s="405"/>
      <c r="J4" s="405"/>
      <c r="K4" s="405"/>
      <c r="L4" s="405"/>
      <c r="M4" s="405"/>
      <c r="N4" s="405"/>
      <c r="O4" s="56"/>
      <c r="P4" s="56"/>
    </row>
    <row r="5" spans="1:16" ht="15" customHeight="1">
      <c r="A5" s="142"/>
      <c r="B5" s="142"/>
      <c r="C5" s="142"/>
      <c r="D5" s="142"/>
      <c r="E5" s="142"/>
      <c r="F5" s="47"/>
      <c r="G5" s="406" t="s">
        <v>349</v>
      </c>
      <c r="H5" s="406"/>
      <c r="I5" s="406"/>
      <c r="J5" s="406"/>
      <c r="K5" s="406"/>
      <c r="L5" s="406"/>
      <c r="M5" s="406"/>
      <c r="N5" s="406"/>
    </row>
    <row r="6" spans="1:16" ht="39.75" hidden="1" customHeight="1">
      <c r="A6" s="142"/>
      <c r="B6" s="142"/>
      <c r="C6" s="142"/>
      <c r="D6" s="142"/>
      <c r="E6" s="142"/>
      <c r="F6" s="142"/>
      <c r="G6" s="142"/>
      <c r="H6" s="137"/>
      <c r="I6" s="17"/>
      <c r="J6" s="17"/>
      <c r="K6" s="17"/>
      <c r="L6" s="17"/>
      <c r="M6" s="17"/>
      <c r="N6" s="17"/>
    </row>
    <row r="7" spans="1:16" ht="30" customHeight="1">
      <c r="A7" s="386" t="s">
        <v>172</v>
      </c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</row>
    <row r="8" spans="1:16" ht="15.75" customHeight="1">
      <c r="A8" s="278" t="s">
        <v>352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</row>
    <row r="9" spans="1:16" ht="15.75">
      <c r="A9" s="278" t="s">
        <v>74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</row>
    <row r="10" spans="1:16" ht="4.5" customHeight="1">
      <c r="A10" s="22"/>
      <c r="B10" s="22"/>
      <c r="C10" s="22"/>
      <c r="D10" s="138"/>
      <c r="E10" s="22"/>
      <c r="F10" s="22"/>
      <c r="G10" s="22"/>
      <c r="H10" s="139"/>
      <c r="I10" s="139"/>
      <c r="J10" s="139"/>
      <c r="K10" s="139"/>
      <c r="L10" s="139"/>
      <c r="M10" s="139"/>
      <c r="N10" s="139"/>
    </row>
    <row r="11" spans="1:16" ht="46.5" customHeight="1">
      <c r="A11" s="387" t="s">
        <v>2</v>
      </c>
      <c r="B11" s="388"/>
      <c r="C11" s="144" t="s">
        <v>48</v>
      </c>
      <c r="D11" s="391" t="s">
        <v>49</v>
      </c>
      <c r="E11" s="394" t="s">
        <v>50</v>
      </c>
      <c r="F11" s="395"/>
      <c r="G11" s="395"/>
      <c r="H11" s="395"/>
      <c r="I11" s="395"/>
      <c r="J11" s="395"/>
      <c r="K11" s="395"/>
      <c r="L11" s="395"/>
      <c r="M11" s="395"/>
      <c r="N11" s="396"/>
    </row>
    <row r="12" spans="1:16" ht="25.5" customHeight="1">
      <c r="A12" s="389"/>
      <c r="B12" s="390"/>
      <c r="C12" s="144" t="s">
        <v>11</v>
      </c>
      <c r="D12" s="392"/>
      <c r="E12" s="397" t="s">
        <v>75</v>
      </c>
      <c r="F12" s="397" t="s">
        <v>7</v>
      </c>
      <c r="G12" s="399" t="s">
        <v>25</v>
      </c>
      <c r="H12" s="401" t="s">
        <v>54</v>
      </c>
      <c r="I12" s="401" t="s">
        <v>55</v>
      </c>
      <c r="J12" s="401" t="s">
        <v>56</v>
      </c>
      <c r="K12" s="401" t="s">
        <v>240</v>
      </c>
      <c r="L12" s="401" t="s">
        <v>272</v>
      </c>
      <c r="M12" s="401" t="s">
        <v>345</v>
      </c>
      <c r="N12" s="401" t="s">
        <v>346</v>
      </c>
    </row>
    <row r="13" spans="1:16" ht="11.25" customHeight="1">
      <c r="A13" s="144" t="s">
        <v>8</v>
      </c>
      <c r="B13" s="144" t="s">
        <v>9</v>
      </c>
      <c r="C13" s="144"/>
      <c r="D13" s="393"/>
      <c r="E13" s="398"/>
      <c r="F13" s="398"/>
      <c r="G13" s="400"/>
      <c r="H13" s="402"/>
      <c r="I13" s="402"/>
      <c r="J13" s="402"/>
      <c r="K13" s="402"/>
      <c r="L13" s="402"/>
      <c r="M13" s="402"/>
      <c r="N13" s="402"/>
    </row>
    <row r="14" spans="1:16" ht="15" customHeight="1">
      <c r="A14" s="144">
        <v>1</v>
      </c>
      <c r="B14" s="144">
        <v>2</v>
      </c>
      <c r="C14" s="144">
        <v>3</v>
      </c>
      <c r="D14" s="144">
        <v>4</v>
      </c>
      <c r="E14" s="145">
        <v>5</v>
      </c>
      <c r="F14" s="140">
        <v>6</v>
      </c>
      <c r="G14" s="145">
        <v>7</v>
      </c>
      <c r="H14" s="146">
        <v>8</v>
      </c>
      <c r="I14" s="146">
        <v>9</v>
      </c>
      <c r="J14" s="146">
        <v>10</v>
      </c>
      <c r="K14" s="146">
        <v>11</v>
      </c>
      <c r="L14" s="146">
        <v>12</v>
      </c>
      <c r="M14" s="146">
        <v>13</v>
      </c>
      <c r="N14" s="146">
        <v>14</v>
      </c>
    </row>
    <row r="15" spans="1:16" ht="15" customHeight="1">
      <c r="A15" s="380" t="s">
        <v>12</v>
      </c>
      <c r="B15" s="380"/>
      <c r="C15" s="383" t="s">
        <v>355</v>
      </c>
      <c r="D15" s="23" t="s">
        <v>76</v>
      </c>
      <c r="E15" s="28">
        <f>SUM(F15:N15)</f>
        <v>1543780.0190699999</v>
      </c>
      <c r="F15" s="28">
        <f t="shared" ref="F15:N15" si="0">F16+F21+F22</f>
        <v>153170.00000000003</v>
      </c>
      <c r="G15" s="28">
        <f t="shared" si="0"/>
        <v>206007.97000000003</v>
      </c>
      <c r="H15" s="30">
        <f t="shared" si="0"/>
        <v>162152.11059</v>
      </c>
      <c r="I15" s="30">
        <f t="shared" si="0"/>
        <v>171069.93848000004</v>
      </c>
      <c r="J15" s="30">
        <v>212815.2</v>
      </c>
      <c r="K15" s="30">
        <f>K16+K21+K22</f>
        <v>158169.5</v>
      </c>
      <c r="L15" s="30">
        <f t="shared" ref="L15:M15" si="1">L16+L21+L22</f>
        <v>158169.5</v>
      </c>
      <c r="M15" s="30">
        <f t="shared" si="1"/>
        <v>160330.9</v>
      </c>
      <c r="N15" s="30">
        <f t="shared" si="0"/>
        <v>161894.9</v>
      </c>
    </row>
    <row r="16" spans="1:16">
      <c r="A16" s="381"/>
      <c r="B16" s="381"/>
      <c r="C16" s="384"/>
      <c r="D16" s="24" t="s">
        <v>77</v>
      </c>
      <c r="E16" s="28">
        <f t="shared" ref="E16:E37" si="2">SUM(F16:N16)</f>
        <v>1374174.9310700002</v>
      </c>
      <c r="F16" s="29">
        <f t="shared" ref="F16:N16" si="3">F18+F19+F20</f>
        <v>141400.30000000002</v>
      </c>
      <c r="G16" s="29">
        <f t="shared" si="3"/>
        <v>191663.77000000002</v>
      </c>
      <c r="H16" s="31">
        <f>H18+H19+H20+0.1</f>
        <v>144002.52259000001</v>
      </c>
      <c r="I16" s="31">
        <f t="shared" si="3"/>
        <v>144633.23848000003</v>
      </c>
      <c r="J16" s="31">
        <v>186507.9</v>
      </c>
      <c r="K16" s="31">
        <f>K18+K19+K20</f>
        <v>140020.1</v>
      </c>
      <c r="L16" s="31">
        <f t="shared" ref="L16:M16" si="4">L18+L19+L20</f>
        <v>140020.1</v>
      </c>
      <c r="M16" s="31">
        <f t="shared" si="4"/>
        <v>142181.5</v>
      </c>
      <c r="N16" s="31">
        <f t="shared" si="3"/>
        <v>143745.5</v>
      </c>
    </row>
    <row r="17" spans="1:14">
      <c r="A17" s="381"/>
      <c r="B17" s="381"/>
      <c r="C17" s="384"/>
      <c r="D17" s="25" t="s">
        <v>51</v>
      </c>
      <c r="E17" s="28">
        <f t="shared" si="2"/>
        <v>0</v>
      </c>
      <c r="F17" s="26">
        <v>0</v>
      </c>
      <c r="G17" s="26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</row>
    <row r="18" spans="1:14" ht="24.75">
      <c r="A18" s="381"/>
      <c r="B18" s="381"/>
      <c r="C18" s="384"/>
      <c r="D18" s="25" t="s">
        <v>78</v>
      </c>
      <c r="E18" s="28">
        <f t="shared" si="2"/>
        <v>1274867.1595899998</v>
      </c>
      <c r="F18" s="26">
        <f t="shared" ref="F18:N22" si="5">F26+F34+F42+F50+F58</f>
        <v>139551.1</v>
      </c>
      <c r="G18" s="26">
        <f t="shared" si="5"/>
        <v>122193.78000000001</v>
      </c>
      <c r="H18" s="20">
        <f t="shared" si="5"/>
        <v>123769.97959</v>
      </c>
      <c r="I18" s="20">
        <f t="shared" ref="I18:M19" si="6">I26+I34+I42+I50+I58</f>
        <v>141634.70000000001</v>
      </c>
      <c r="J18" s="20">
        <v>183386.8</v>
      </c>
      <c r="K18" s="20">
        <f t="shared" si="6"/>
        <v>139611</v>
      </c>
      <c r="L18" s="20">
        <f t="shared" si="6"/>
        <v>139611</v>
      </c>
      <c r="M18" s="20">
        <f t="shared" si="6"/>
        <v>141772.4</v>
      </c>
      <c r="N18" s="20">
        <f t="shared" si="5"/>
        <v>143336.4</v>
      </c>
    </row>
    <row r="19" spans="1:14" ht="24.75">
      <c r="A19" s="381"/>
      <c r="B19" s="381"/>
      <c r="C19" s="384"/>
      <c r="D19" s="25" t="s">
        <v>79</v>
      </c>
      <c r="E19" s="28">
        <f t="shared" si="2"/>
        <v>35470.979999999996</v>
      </c>
      <c r="F19" s="26">
        <f t="shared" si="5"/>
        <v>1849.2</v>
      </c>
      <c r="G19" s="26">
        <f t="shared" si="5"/>
        <v>24689.29</v>
      </c>
      <c r="H19" s="20">
        <f t="shared" si="5"/>
        <v>8802.69</v>
      </c>
      <c r="I19" s="20">
        <f t="shared" si="6"/>
        <v>75.099999999999994</v>
      </c>
      <c r="J19" s="20">
        <f t="shared" si="6"/>
        <v>54.7</v>
      </c>
      <c r="K19" s="20">
        <f t="shared" si="6"/>
        <v>0</v>
      </c>
      <c r="L19" s="20">
        <f t="shared" si="6"/>
        <v>0</v>
      </c>
      <c r="M19" s="20">
        <f t="shared" si="6"/>
        <v>0</v>
      </c>
      <c r="N19" s="20">
        <f>N27+N35+N43+N51+N59</f>
        <v>0</v>
      </c>
    </row>
    <row r="20" spans="1:14" ht="24.75">
      <c r="A20" s="381"/>
      <c r="B20" s="381"/>
      <c r="C20" s="384"/>
      <c r="D20" s="25" t="s">
        <v>80</v>
      </c>
      <c r="E20" s="28">
        <f t="shared" si="2"/>
        <v>63836.691479999987</v>
      </c>
      <c r="F20" s="26">
        <f t="shared" si="5"/>
        <v>0</v>
      </c>
      <c r="G20" s="26">
        <f>G28+G36+G44+G52+G60</f>
        <v>44780.7</v>
      </c>
      <c r="H20" s="20">
        <f>H28+H36+H44+H52+H60</f>
        <v>11429.753000000001</v>
      </c>
      <c r="I20" s="20">
        <f>I28+I36+I44+I52+I60</f>
        <v>2923.4384800000003</v>
      </c>
      <c r="J20" s="20">
        <f t="shared" si="5"/>
        <v>3066.4</v>
      </c>
      <c r="K20" s="20">
        <f>K28+K36+K44+K52+K60</f>
        <v>409.1</v>
      </c>
      <c r="L20" s="20">
        <f t="shared" ref="L20:M20" si="7">L28+L36+L44+L52+L60</f>
        <v>409.1</v>
      </c>
      <c r="M20" s="20">
        <f t="shared" si="7"/>
        <v>409.1</v>
      </c>
      <c r="N20" s="20">
        <f>N28+N36+N44+N52+N60</f>
        <v>409.1</v>
      </c>
    </row>
    <row r="21" spans="1:14" ht="36.75">
      <c r="A21" s="381"/>
      <c r="B21" s="381"/>
      <c r="C21" s="384"/>
      <c r="D21" s="24" t="s">
        <v>81</v>
      </c>
      <c r="E21" s="28">
        <f t="shared" si="2"/>
        <v>0</v>
      </c>
      <c r="F21" s="26">
        <f t="shared" si="5"/>
        <v>0</v>
      </c>
      <c r="G21" s="26">
        <f t="shared" si="5"/>
        <v>0</v>
      </c>
      <c r="H21" s="20">
        <f t="shared" si="5"/>
        <v>0</v>
      </c>
      <c r="I21" s="20">
        <f>I29+I37+I45+I53+I61</f>
        <v>0</v>
      </c>
      <c r="J21" s="20">
        <f t="shared" si="5"/>
        <v>0</v>
      </c>
      <c r="K21" s="20">
        <f>K29+K37+K45+K53+K61</f>
        <v>0</v>
      </c>
      <c r="L21" s="20">
        <f t="shared" ref="L21:M21" si="8">L29+L37+L45+L53+L61</f>
        <v>0</v>
      </c>
      <c r="M21" s="20">
        <f t="shared" si="8"/>
        <v>0</v>
      </c>
      <c r="N21" s="20">
        <f>N29+N37+N45+N53+N61</f>
        <v>0</v>
      </c>
    </row>
    <row r="22" spans="1:14" ht="15" customHeight="1">
      <c r="A22" s="382"/>
      <c r="B22" s="382"/>
      <c r="C22" s="385"/>
      <c r="D22" s="24" t="s">
        <v>82</v>
      </c>
      <c r="E22" s="28">
        <f t="shared" si="2"/>
        <v>169605.08799999999</v>
      </c>
      <c r="F22" s="26">
        <f t="shared" si="5"/>
        <v>11769.699999999999</v>
      </c>
      <c r="G22" s="26">
        <f>G30+G38+G46+G54+G62</f>
        <v>14344.2</v>
      </c>
      <c r="H22" s="20">
        <f t="shared" si="5"/>
        <v>18149.588</v>
      </c>
      <c r="I22" s="20">
        <f>I30+I38+I46+I54+I62</f>
        <v>26436.7</v>
      </c>
      <c r="J22" s="20">
        <v>26307.3</v>
      </c>
      <c r="K22" s="20">
        <f>K30+K38+K46+K54+K62</f>
        <v>18149.400000000001</v>
      </c>
      <c r="L22" s="20">
        <f t="shared" ref="L22:M22" si="9">L30+L38+L46+L54+L62</f>
        <v>18149.400000000001</v>
      </c>
      <c r="M22" s="20">
        <f t="shared" si="9"/>
        <v>18149.400000000001</v>
      </c>
      <c r="N22" s="20">
        <f>N30+N38+N46+N54+N62</f>
        <v>18149.400000000001</v>
      </c>
    </row>
    <row r="23" spans="1:14" ht="15" customHeight="1">
      <c r="A23" s="380" t="s">
        <v>12</v>
      </c>
      <c r="B23" s="380" t="s">
        <v>18</v>
      </c>
      <c r="C23" s="383" t="s">
        <v>190</v>
      </c>
      <c r="D23" s="23" t="s">
        <v>76</v>
      </c>
      <c r="E23" s="28">
        <f t="shared" si="2"/>
        <v>942305.96731999994</v>
      </c>
      <c r="F23" s="28">
        <f t="shared" ref="F23:N23" si="10">F24+F29+F30</f>
        <v>88910.8</v>
      </c>
      <c r="G23" s="28">
        <f t="shared" si="10"/>
        <v>90707.099999999991</v>
      </c>
      <c r="H23" s="30">
        <f t="shared" si="10"/>
        <v>94316.967319999996</v>
      </c>
      <c r="I23" s="30">
        <f t="shared" si="10"/>
        <v>109283.40000000001</v>
      </c>
      <c r="J23" s="30">
        <v>142260.5</v>
      </c>
      <c r="K23" s="30">
        <f>K24+K29+K30</f>
        <v>102735.09999999999</v>
      </c>
      <c r="L23" s="30">
        <f t="shared" ref="L23:M23" si="11">L24+L29+L30</f>
        <v>102735.09999999999</v>
      </c>
      <c r="M23" s="30">
        <f t="shared" si="11"/>
        <v>104896.49999999999</v>
      </c>
      <c r="N23" s="30">
        <f t="shared" si="10"/>
        <v>106460.49999999999</v>
      </c>
    </row>
    <row r="24" spans="1:14">
      <c r="A24" s="381"/>
      <c r="B24" s="381"/>
      <c r="C24" s="384"/>
      <c r="D24" s="24" t="s">
        <v>77</v>
      </c>
      <c r="E24" s="28">
        <f t="shared" si="2"/>
        <v>823012.32031999994</v>
      </c>
      <c r="F24" s="31">
        <f t="shared" ref="F24:N24" si="12">F26+F27+F28</f>
        <v>78909</v>
      </c>
      <c r="G24" s="29">
        <f t="shared" si="12"/>
        <v>79327.899999999994</v>
      </c>
      <c r="H24" s="31">
        <f t="shared" si="12"/>
        <v>81588.120320000002</v>
      </c>
      <c r="I24" s="31">
        <f>I26+I27+I28</f>
        <v>92083.700000000012</v>
      </c>
      <c r="J24" s="31">
        <f t="shared" si="12"/>
        <v>124092</v>
      </c>
      <c r="K24" s="31">
        <f>K26+K27+K28</f>
        <v>90281.2</v>
      </c>
      <c r="L24" s="31">
        <f t="shared" ref="L24:M24" si="13">L26+L27+L28</f>
        <v>90281.2</v>
      </c>
      <c r="M24" s="31">
        <f t="shared" si="13"/>
        <v>92442.599999999991</v>
      </c>
      <c r="N24" s="31">
        <f t="shared" si="12"/>
        <v>94006.599999999991</v>
      </c>
    </row>
    <row r="25" spans="1:14">
      <c r="A25" s="381"/>
      <c r="B25" s="381"/>
      <c r="C25" s="384"/>
      <c r="D25" s="25" t="s">
        <v>51</v>
      </c>
      <c r="E25" s="28">
        <f t="shared" si="2"/>
        <v>0</v>
      </c>
      <c r="F25" s="26">
        <v>0</v>
      </c>
      <c r="G25" s="26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</row>
    <row r="26" spans="1:14" ht="24.75">
      <c r="A26" s="381"/>
      <c r="B26" s="381"/>
      <c r="C26" s="384"/>
      <c r="D26" s="25" t="s">
        <v>78</v>
      </c>
      <c r="E26" s="28">
        <f t="shared" si="2"/>
        <v>823012.32031999994</v>
      </c>
      <c r="F26" s="26">
        <f>'[1]Приложение5+'!M20</f>
        <v>78909</v>
      </c>
      <c r="G26" s="26">
        <f>'[1]Приложение5+'!N20</f>
        <v>79327.899999999994</v>
      </c>
      <c r="H26" s="20">
        <f>'[1]Приложение5+'!O20</f>
        <v>81588.120320000002</v>
      </c>
      <c r="I26" s="20">
        <f>Приложение5!P20</f>
        <v>92083.700000000012</v>
      </c>
      <c r="J26" s="20">
        <f>Приложение5!Q20</f>
        <v>124092</v>
      </c>
      <c r="K26" s="20">
        <f>Приложение5!R20</f>
        <v>90281.2</v>
      </c>
      <c r="L26" s="20">
        <f>Приложение5!S20</f>
        <v>90281.2</v>
      </c>
      <c r="M26" s="20">
        <f>Приложение5!T20</f>
        <v>92442.599999999991</v>
      </c>
      <c r="N26" s="20">
        <f>Приложение5!U20</f>
        <v>94006.599999999991</v>
      </c>
    </row>
    <row r="27" spans="1:14" ht="24.75">
      <c r="A27" s="381"/>
      <c r="B27" s="381"/>
      <c r="C27" s="384"/>
      <c r="D27" s="25" t="s">
        <v>79</v>
      </c>
      <c r="E27" s="28">
        <f t="shared" si="2"/>
        <v>0</v>
      </c>
      <c r="F27" s="26">
        <v>0</v>
      </c>
      <c r="G27" s="26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</row>
    <row r="28" spans="1:14" ht="24.75">
      <c r="A28" s="381"/>
      <c r="B28" s="381"/>
      <c r="C28" s="384"/>
      <c r="D28" s="25" t="s">
        <v>80</v>
      </c>
      <c r="E28" s="28">
        <f t="shared" si="2"/>
        <v>0</v>
      </c>
      <c r="F28" s="26">
        <v>0</v>
      </c>
      <c r="G28" s="26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ht="36.75">
      <c r="A29" s="381"/>
      <c r="B29" s="381"/>
      <c r="C29" s="384"/>
      <c r="D29" s="24" t="s">
        <v>81</v>
      </c>
      <c r="E29" s="28">
        <f t="shared" si="2"/>
        <v>0</v>
      </c>
      <c r="F29" s="26">
        <v>0</v>
      </c>
      <c r="G29" s="26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</row>
    <row r="30" spans="1:14" ht="15" customHeight="1">
      <c r="A30" s="382"/>
      <c r="B30" s="382"/>
      <c r="C30" s="385"/>
      <c r="D30" s="24" t="s">
        <v>82</v>
      </c>
      <c r="E30" s="28">
        <f t="shared" si="2"/>
        <v>119293.64699999998</v>
      </c>
      <c r="F30" s="20">
        <v>10001.799999999999</v>
      </c>
      <c r="G30" s="141">
        <f>901+2531.6+7946.6</f>
        <v>11379.2</v>
      </c>
      <c r="H30" s="20">
        <f>999.77+2992.042+8737.035</f>
        <v>12728.847</v>
      </c>
      <c r="I30" s="20">
        <v>17199.7</v>
      </c>
      <c r="J30" s="20">
        <v>18168.5</v>
      </c>
      <c r="K30" s="20">
        <v>12453.9</v>
      </c>
      <c r="L30" s="20">
        <v>12453.9</v>
      </c>
      <c r="M30" s="20">
        <v>12453.9</v>
      </c>
      <c r="N30" s="20">
        <v>12453.9</v>
      </c>
    </row>
    <row r="31" spans="1:14" ht="15" customHeight="1">
      <c r="A31" s="380" t="s">
        <v>12</v>
      </c>
      <c r="B31" s="380" t="s">
        <v>17</v>
      </c>
      <c r="C31" s="383" t="s">
        <v>57</v>
      </c>
      <c r="D31" s="23" t="s">
        <v>76</v>
      </c>
      <c r="E31" s="28">
        <f t="shared" si="2"/>
        <v>292840.86348000006</v>
      </c>
      <c r="F31" s="30">
        <f t="shared" ref="F31:N31" si="14">F32+F37+F38</f>
        <v>31763.599999999999</v>
      </c>
      <c r="G31" s="30">
        <f t="shared" si="14"/>
        <v>39828.79</v>
      </c>
      <c r="H31" s="30">
        <f t="shared" si="14"/>
        <v>29556.634999999998</v>
      </c>
      <c r="I31" s="30">
        <f t="shared" si="14"/>
        <v>32999.938480000004</v>
      </c>
      <c r="J31" s="30">
        <f t="shared" si="14"/>
        <v>38275.1</v>
      </c>
      <c r="K31" s="30">
        <f>K32+K37+K38</f>
        <v>30104.199999999997</v>
      </c>
      <c r="L31" s="30">
        <f t="shared" ref="L31:M31" si="15">L32+L37+L38</f>
        <v>30104.199999999997</v>
      </c>
      <c r="M31" s="30">
        <f t="shared" si="15"/>
        <v>30104.199999999997</v>
      </c>
      <c r="N31" s="30">
        <f t="shared" si="14"/>
        <v>30104.199999999997</v>
      </c>
    </row>
    <row r="32" spans="1:14">
      <c r="A32" s="381"/>
      <c r="B32" s="381"/>
      <c r="C32" s="384"/>
      <c r="D32" s="24" t="s">
        <v>77</v>
      </c>
      <c r="E32" s="28">
        <f>SUM(F32:N32)</f>
        <v>275106.69348000002</v>
      </c>
      <c r="F32" s="31">
        <f t="shared" ref="F32:N32" si="16">F34+F35+F36</f>
        <v>30365.8</v>
      </c>
      <c r="G32" s="31">
        <f t="shared" si="16"/>
        <v>38223.79</v>
      </c>
      <c r="H32" s="31">
        <f t="shared" si="16"/>
        <v>27812.064999999999</v>
      </c>
      <c r="I32" s="31">
        <f t="shared" si="16"/>
        <v>29837.638480000001</v>
      </c>
      <c r="J32" s="31">
        <f t="shared" si="16"/>
        <v>35690.6</v>
      </c>
      <c r="K32" s="31">
        <f>K34+K35+K36</f>
        <v>28294.199999999997</v>
      </c>
      <c r="L32" s="31">
        <f t="shared" ref="L32:M32" si="17">L34+L35+L36</f>
        <v>28294.199999999997</v>
      </c>
      <c r="M32" s="31">
        <f t="shared" si="17"/>
        <v>28294.199999999997</v>
      </c>
      <c r="N32" s="31">
        <f t="shared" si="16"/>
        <v>28294.199999999997</v>
      </c>
    </row>
    <row r="33" spans="1:14">
      <c r="A33" s="381"/>
      <c r="B33" s="381"/>
      <c r="C33" s="384"/>
      <c r="D33" s="25" t="s">
        <v>51</v>
      </c>
      <c r="E33" s="28">
        <f t="shared" si="2"/>
        <v>0</v>
      </c>
      <c r="F33" s="26">
        <v>0</v>
      </c>
      <c r="G33" s="26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</row>
    <row r="34" spans="1:14" ht="24.75">
      <c r="A34" s="381"/>
      <c r="B34" s="381"/>
      <c r="C34" s="384"/>
      <c r="D34" s="25" t="s">
        <v>78</v>
      </c>
      <c r="E34" s="28">
        <f t="shared" si="2"/>
        <v>257723.77300000002</v>
      </c>
      <c r="F34" s="20">
        <f>'[1]Приложение5+'!M26-'[1]Приложение5+'!M36</f>
        <v>29966.6</v>
      </c>
      <c r="G34" s="20">
        <f>'[1]Приложение5+'!N26-'[1]Приложение6+'!G36-'[1]Приложение6+'!G37</f>
        <v>23955.79</v>
      </c>
      <c r="H34" s="20">
        <f>'[1]Приложение5+'!O27+'[1]Приложение5+'!O39+'[1]Приложение5+'!O31+4</f>
        <v>27416.082999999999</v>
      </c>
      <c r="I34" s="20">
        <f>Приложение5!P27-I36-I35</f>
        <v>29442.400000000001</v>
      </c>
      <c r="J34" s="20">
        <f>Приложение5!Q27-J36-J35</f>
        <v>35402.5</v>
      </c>
      <c r="K34" s="20">
        <f>Приложение5!R27-K36</f>
        <v>27885.1</v>
      </c>
      <c r="L34" s="20">
        <f>Приложение5!S27-L36</f>
        <v>27885.1</v>
      </c>
      <c r="M34" s="20">
        <f>Приложение5!T27-M36</f>
        <v>27885.1</v>
      </c>
      <c r="N34" s="20">
        <f>Приложение5!U27-N36</f>
        <v>27885.1</v>
      </c>
    </row>
    <row r="35" spans="1:14" ht="24.75">
      <c r="A35" s="381"/>
      <c r="B35" s="381"/>
      <c r="C35" s="384"/>
      <c r="D35" s="25" t="s">
        <v>79</v>
      </c>
      <c r="E35" s="28">
        <f t="shared" si="2"/>
        <v>2579.8999999999996</v>
      </c>
      <c r="F35" s="20">
        <f>'[1]Приложение5+'!M36</f>
        <v>399.2</v>
      </c>
      <c r="G35" s="20">
        <f>2000+50.9</f>
        <v>2050.9</v>
      </c>
      <c r="H35" s="20">
        <f>'[1]Приложение5+'!O36</f>
        <v>0</v>
      </c>
      <c r="I35" s="20">
        <v>75.099999999999994</v>
      </c>
      <c r="J35" s="20">
        <v>54.7</v>
      </c>
      <c r="K35" s="20">
        <f>'[1]Приложение5+'!R36</f>
        <v>0</v>
      </c>
      <c r="L35" s="20">
        <v>0</v>
      </c>
      <c r="M35" s="20">
        <f>'[1]Приложение5+'!R36</f>
        <v>0</v>
      </c>
      <c r="N35" s="20">
        <f>'[1]Приложение5+'!S36</f>
        <v>0</v>
      </c>
    </row>
    <row r="36" spans="1:14" ht="24.75">
      <c r="A36" s="381"/>
      <c r="B36" s="381"/>
      <c r="C36" s="384"/>
      <c r="D36" s="25" t="s">
        <v>80</v>
      </c>
      <c r="E36" s="28">
        <f t="shared" si="2"/>
        <v>14803.020480000001</v>
      </c>
      <c r="F36" s="20">
        <v>0</v>
      </c>
      <c r="G36" s="20">
        <f>6000+6000+217.1</f>
        <v>12217.1</v>
      </c>
      <c r="H36" s="20">
        <f>'[1]Приложение5+'!O33-4</f>
        <v>395.98200000000003</v>
      </c>
      <c r="I36" s="20">
        <f>'[1]Приложение5+'!P32-4-75.1</f>
        <v>320.13847999999996</v>
      </c>
      <c r="J36" s="20">
        <f>Приложение5!Q33-54.7-2.9</f>
        <v>233.4</v>
      </c>
      <c r="K36" s="20">
        <f>Приложение5!R33</f>
        <v>409.1</v>
      </c>
      <c r="L36" s="20">
        <f>Приложение5!S33</f>
        <v>409.1</v>
      </c>
      <c r="M36" s="20">
        <f>Приложение5!T33</f>
        <v>409.1</v>
      </c>
      <c r="N36" s="20">
        <f>Приложение5!U33</f>
        <v>409.1</v>
      </c>
    </row>
    <row r="37" spans="1:14" ht="36.75">
      <c r="A37" s="381"/>
      <c r="B37" s="381"/>
      <c r="C37" s="384"/>
      <c r="D37" s="24" t="s">
        <v>81</v>
      </c>
      <c r="E37" s="28">
        <f t="shared" si="2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</row>
    <row r="38" spans="1:14" ht="15" customHeight="1">
      <c r="A38" s="382"/>
      <c r="B38" s="382"/>
      <c r="C38" s="385"/>
      <c r="D38" s="24" t="s">
        <v>82</v>
      </c>
      <c r="E38" s="28">
        <f>SUM(F38:N38)</f>
        <v>17734.169999999998</v>
      </c>
      <c r="F38" s="20">
        <v>1397.8</v>
      </c>
      <c r="G38" s="141">
        <v>1605</v>
      </c>
      <c r="H38" s="20">
        <v>1744.57</v>
      </c>
      <c r="I38" s="20">
        <v>3162.3</v>
      </c>
      <c r="J38" s="20">
        <v>2584.5</v>
      </c>
      <c r="K38" s="20">
        <v>1810</v>
      </c>
      <c r="L38" s="20">
        <v>1810</v>
      </c>
      <c r="M38" s="20">
        <v>1810</v>
      </c>
      <c r="N38" s="20">
        <v>1810</v>
      </c>
    </row>
    <row r="39" spans="1:14" ht="15" customHeight="1">
      <c r="A39" s="380" t="s">
        <v>12</v>
      </c>
      <c r="B39" s="380" t="s">
        <v>43</v>
      </c>
      <c r="C39" s="383" t="s">
        <v>59</v>
      </c>
      <c r="D39" s="23" t="s">
        <v>76</v>
      </c>
      <c r="E39" s="28">
        <f>SUM(F39:N39)</f>
        <v>115671.10925000002</v>
      </c>
      <c r="F39" s="30">
        <f t="shared" ref="F39:N39" si="18">F40+F45+F46</f>
        <v>8056.1</v>
      </c>
      <c r="G39" s="30">
        <f t="shared" si="18"/>
        <v>10736.38</v>
      </c>
      <c r="H39" s="30">
        <f t="shared" si="18"/>
        <v>15307.129250000002</v>
      </c>
      <c r="I39" s="30">
        <f t="shared" si="18"/>
        <v>14997.7</v>
      </c>
      <c r="J39" s="30">
        <v>16249.4</v>
      </c>
      <c r="K39" s="30">
        <f>K40+K45+K46</f>
        <v>12581.1</v>
      </c>
      <c r="L39" s="30">
        <f t="shared" ref="L39:M39" si="19">L40+L45+L46</f>
        <v>12581.1</v>
      </c>
      <c r="M39" s="30">
        <f t="shared" si="19"/>
        <v>12581.1</v>
      </c>
      <c r="N39" s="30">
        <f t="shared" si="18"/>
        <v>12581.1</v>
      </c>
    </row>
    <row r="40" spans="1:14">
      <c r="A40" s="381"/>
      <c r="B40" s="381"/>
      <c r="C40" s="384"/>
      <c r="D40" s="24" t="s">
        <v>77</v>
      </c>
      <c r="E40" s="28">
        <f t="shared" ref="E40:E62" si="20">SUM(F40:N40)</f>
        <v>83093.838250000015</v>
      </c>
      <c r="F40" s="31">
        <f t="shared" ref="F40:N40" si="21">F42+F43+F44</f>
        <v>7686</v>
      </c>
      <c r="G40" s="31">
        <f t="shared" si="21"/>
        <v>9376.3799999999992</v>
      </c>
      <c r="H40" s="31">
        <f t="shared" si="21"/>
        <v>11630.958250000001</v>
      </c>
      <c r="I40" s="31">
        <f t="shared" si="21"/>
        <v>8923</v>
      </c>
      <c r="J40" s="31">
        <f t="shared" si="21"/>
        <v>10695.1</v>
      </c>
      <c r="K40" s="31">
        <f>K42+K43+K44</f>
        <v>8695.6</v>
      </c>
      <c r="L40" s="31">
        <f t="shared" ref="L40:M40" si="22">L42+L43+L44</f>
        <v>8695.6</v>
      </c>
      <c r="M40" s="31">
        <f t="shared" si="22"/>
        <v>8695.6</v>
      </c>
      <c r="N40" s="31">
        <f t="shared" si="21"/>
        <v>8695.6</v>
      </c>
    </row>
    <row r="41" spans="1:14">
      <c r="A41" s="381"/>
      <c r="B41" s="381"/>
      <c r="C41" s="384"/>
      <c r="D41" s="25" t="s">
        <v>51</v>
      </c>
      <c r="E41" s="28">
        <f t="shared" si="20"/>
        <v>0</v>
      </c>
      <c r="F41" s="26">
        <v>0</v>
      </c>
      <c r="G41" s="26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</row>
    <row r="42" spans="1:14" ht="24.75">
      <c r="A42" s="381"/>
      <c r="B42" s="381"/>
      <c r="C42" s="384"/>
      <c r="D42" s="25" t="s">
        <v>78</v>
      </c>
      <c r="E42" s="28">
        <f t="shared" si="20"/>
        <v>80060.067250000007</v>
      </c>
      <c r="F42" s="20">
        <f>'[1]Приложение5+'!M43</f>
        <v>7686</v>
      </c>
      <c r="G42" s="20">
        <f>'[1]Приложение5+'!N43</f>
        <v>9376.3799999999992</v>
      </c>
      <c r="H42" s="20">
        <f>'[1]Приложение5+'!O44+30.7</f>
        <v>8597.1872500000009</v>
      </c>
      <c r="I42" s="20">
        <f>Приложение5!P44</f>
        <v>8923</v>
      </c>
      <c r="J42" s="20">
        <f>Приложение5!Q44</f>
        <v>10695.1</v>
      </c>
      <c r="K42" s="20">
        <f>Приложение5!R44</f>
        <v>8695.6</v>
      </c>
      <c r="L42" s="20">
        <f>Приложение5!S44</f>
        <v>8695.6</v>
      </c>
      <c r="M42" s="20">
        <f>Приложение5!T44</f>
        <v>8695.6</v>
      </c>
      <c r="N42" s="20">
        <f>Приложение5!U44</f>
        <v>8695.6</v>
      </c>
    </row>
    <row r="43" spans="1:14" ht="24.75">
      <c r="A43" s="381"/>
      <c r="B43" s="381"/>
      <c r="C43" s="384"/>
      <c r="D43" s="25" t="s">
        <v>79</v>
      </c>
      <c r="E43" s="28">
        <f t="shared" si="20"/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</row>
    <row r="44" spans="1:14" ht="24.75">
      <c r="A44" s="381"/>
      <c r="B44" s="381"/>
      <c r="C44" s="384"/>
      <c r="D44" s="25" t="s">
        <v>80</v>
      </c>
      <c r="E44" s="28">
        <f t="shared" si="20"/>
        <v>3033.7710000000002</v>
      </c>
      <c r="F44" s="20">
        <v>0</v>
      </c>
      <c r="G44" s="20">
        <v>0</v>
      </c>
      <c r="H44" s="20">
        <f>'[1]Приложение5+'!O48-30.7</f>
        <v>3033.7710000000002</v>
      </c>
      <c r="I44" s="20">
        <f>'[1]Приложение5+'!P48</f>
        <v>0</v>
      </c>
      <c r="J44" s="20">
        <f>'[1]Приложение5+'!Q48</f>
        <v>0</v>
      </c>
      <c r="K44" s="20">
        <f>'[1]Приложение5+'!R48</f>
        <v>0</v>
      </c>
      <c r="L44" s="20">
        <f>'[1]Приложение5+'!Q48</f>
        <v>0</v>
      </c>
      <c r="M44" s="20">
        <f>'[1]Приложение5+'!R48</f>
        <v>0</v>
      </c>
      <c r="N44" s="20">
        <f>'[1]Приложение5+'!S48</f>
        <v>0</v>
      </c>
    </row>
    <row r="45" spans="1:14" ht="36.75">
      <c r="A45" s="381"/>
      <c r="B45" s="381"/>
      <c r="C45" s="384"/>
      <c r="D45" s="24" t="s">
        <v>81</v>
      </c>
      <c r="E45" s="28">
        <f t="shared" si="20"/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</row>
    <row r="46" spans="1:14" ht="15" customHeight="1">
      <c r="A46" s="382"/>
      <c r="B46" s="382"/>
      <c r="C46" s="385"/>
      <c r="D46" s="24" t="s">
        <v>82</v>
      </c>
      <c r="E46" s="28">
        <f t="shared" si="20"/>
        <v>32577.271000000001</v>
      </c>
      <c r="F46" s="20">
        <v>370.1</v>
      </c>
      <c r="G46" s="141">
        <v>1360</v>
      </c>
      <c r="H46" s="20">
        <v>3676.1709999999998</v>
      </c>
      <c r="I46" s="20">
        <v>6074.7</v>
      </c>
      <c r="J46" s="20">
        <v>5554.3</v>
      </c>
      <c r="K46" s="20">
        <v>3885.5</v>
      </c>
      <c r="L46" s="20">
        <v>3885.5</v>
      </c>
      <c r="M46" s="20">
        <v>3885.5</v>
      </c>
      <c r="N46" s="20">
        <v>3885.5</v>
      </c>
    </row>
    <row r="47" spans="1:14" ht="15" customHeight="1">
      <c r="A47" s="380" t="s">
        <v>12</v>
      </c>
      <c r="B47" s="380" t="s">
        <v>45</v>
      </c>
      <c r="C47" s="383" t="s">
        <v>44</v>
      </c>
      <c r="D47" s="23" t="s">
        <v>76</v>
      </c>
      <c r="E47" s="28">
        <f t="shared" si="20"/>
        <v>7324</v>
      </c>
      <c r="F47" s="30">
        <f t="shared" ref="F47:N47" si="23">F48+F53+F54</f>
        <v>460.7</v>
      </c>
      <c r="G47" s="30">
        <f t="shared" si="23"/>
        <v>0</v>
      </c>
      <c r="H47" s="30">
        <f t="shared" si="23"/>
        <v>319</v>
      </c>
      <c r="I47" s="30">
        <f t="shared" si="23"/>
        <v>2943.3</v>
      </c>
      <c r="J47" s="30">
        <v>3601</v>
      </c>
      <c r="K47" s="30">
        <f>K48+K53+K54</f>
        <v>0</v>
      </c>
      <c r="L47" s="30">
        <f t="shared" ref="L47:M47" si="24">L48+L53+L54</f>
        <v>0</v>
      </c>
      <c r="M47" s="30">
        <f t="shared" si="24"/>
        <v>0</v>
      </c>
      <c r="N47" s="30">
        <f t="shared" si="23"/>
        <v>0</v>
      </c>
    </row>
    <row r="48" spans="1:14">
      <c r="A48" s="381"/>
      <c r="B48" s="381"/>
      <c r="C48" s="384"/>
      <c r="D48" s="24" t="s">
        <v>77</v>
      </c>
      <c r="E48" s="28">
        <f t="shared" si="20"/>
        <v>7324</v>
      </c>
      <c r="F48" s="31">
        <f t="shared" ref="F48:N48" si="25">F50+F51+F52</f>
        <v>460.7</v>
      </c>
      <c r="G48" s="31">
        <f t="shared" si="25"/>
        <v>0</v>
      </c>
      <c r="H48" s="31">
        <f t="shared" si="25"/>
        <v>319</v>
      </c>
      <c r="I48" s="31">
        <f t="shared" si="25"/>
        <v>2943.3</v>
      </c>
      <c r="J48" s="31">
        <v>3601</v>
      </c>
      <c r="K48" s="31">
        <f>K50+K51+K52</f>
        <v>0</v>
      </c>
      <c r="L48" s="31">
        <f t="shared" ref="L48:M48" si="26">L50+L51+L52</f>
        <v>0</v>
      </c>
      <c r="M48" s="31">
        <f t="shared" si="26"/>
        <v>0</v>
      </c>
      <c r="N48" s="31">
        <f t="shared" si="25"/>
        <v>0</v>
      </c>
    </row>
    <row r="49" spans="1:14">
      <c r="A49" s="381"/>
      <c r="B49" s="381"/>
      <c r="C49" s="384"/>
      <c r="D49" s="25" t="s">
        <v>51</v>
      </c>
      <c r="E49" s="28">
        <f t="shared" si="20"/>
        <v>0</v>
      </c>
      <c r="F49" s="26">
        <v>0</v>
      </c>
      <c r="G49" s="26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</row>
    <row r="50" spans="1:14" ht="24.75">
      <c r="A50" s="381"/>
      <c r="B50" s="381"/>
      <c r="C50" s="384"/>
      <c r="D50" s="25" t="s">
        <v>78</v>
      </c>
      <c r="E50" s="28">
        <f t="shared" si="20"/>
        <v>1887.7</v>
      </c>
      <c r="F50" s="20">
        <f>'[1]Приложение5+'!M50+'[1]Приложение5+'!M51</f>
        <v>460.7</v>
      </c>
      <c r="G50" s="20">
        <f>'[1]Приложение5+'!N50</f>
        <v>0</v>
      </c>
      <c r="H50" s="20">
        <f>'[1]Приложение5+'!O49</f>
        <v>319</v>
      </c>
      <c r="I50" s="20">
        <f>Приложение5!P55+Приложение5!P58+Приложение5!P61+Приложение5!P60</f>
        <v>340</v>
      </c>
      <c r="J50" s="20">
        <v>768</v>
      </c>
      <c r="K50" s="20">
        <f>Приложение5!R55+Приложение5!R58+Приложение5!R61</f>
        <v>0</v>
      </c>
      <c r="L50" s="20">
        <f>Приложение5!S55+Приложение5!S58+Приложение5!S61</f>
        <v>0</v>
      </c>
      <c r="M50" s="20">
        <f>Приложение5!T55+Приложение5!T58+Приложение5!T61</f>
        <v>0</v>
      </c>
      <c r="N50" s="20">
        <f>Приложение5!U55+Приложение5!U58+Приложение5!U61</f>
        <v>0</v>
      </c>
    </row>
    <row r="51" spans="1:14" ht="24.75">
      <c r="A51" s="381"/>
      <c r="B51" s="381"/>
      <c r="C51" s="384"/>
      <c r="D51" s="25" t="s">
        <v>79</v>
      </c>
      <c r="E51" s="28">
        <f t="shared" si="20"/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</row>
    <row r="52" spans="1:14" ht="25.5" customHeight="1">
      <c r="A52" s="381"/>
      <c r="B52" s="381"/>
      <c r="C52" s="384"/>
      <c r="D52" s="196" t="s">
        <v>80</v>
      </c>
      <c r="E52" s="28">
        <f t="shared" si="20"/>
        <v>5436.3</v>
      </c>
      <c r="F52" s="20">
        <v>0</v>
      </c>
      <c r="G52" s="20">
        <v>0</v>
      </c>
      <c r="H52" s="20">
        <v>0</v>
      </c>
      <c r="I52" s="20">
        <f>Приложение5!P59</f>
        <v>2603.3000000000002</v>
      </c>
      <c r="J52" s="20">
        <f>Приложение5!Q51</f>
        <v>2833</v>
      </c>
      <c r="K52" s="20">
        <f>Приложение5!R51</f>
        <v>0</v>
      </c>
      <c r="L52" s="20">
        <f>Приложение5!S51</f>
        <v>0</v>
      </c>
      <c r="M52" s="20">
        <f>Приложение5!T51</f>
        <v>0</v>
      </c>
      <c r="N52" s="20">
        <f>Приложение5!U51</f>
        <v>0</v>
      </c>
    </row>
    <row r="53" spans="1:14" ht="36.75">
      <c r="A53" s="381"/>
      <c r="B53" s="381"/>
      <c r="C53" s="384"/>
      <c r="D53" s="24" t="s">
        <v>81</v>
      </c>
      <c r="E53" s="28">
        <f t="shared" si="20"/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</row>
    <row r="54" spans="1:14" ht="15" customHeight="1">
      <c r="A54" s="382"/>
      <c r="B54" s="382"/>
      <c r="C54" s="385"/>
      <c r="D54" s="24" t="s">
        <v>82</v>
      </c>
      <c r="E54" s="28">
        <f t="shared" si="20"/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</row>
    <row r="55" spans="1:14" ht="15" customHeight="1">
      <c r="A55" s="380" t="s">
        <v>12</v>
      </c>
      <c r="B55" s="380" t="s">
        <v>46</v>
      </c>
      <c r="C55" s="383" t="s">
        <v>68</v>
      </c>
      <c r="D55" s="23" t="s">
        <v>76</v>
      </c>
      <c r="E55" s="28">
        <f t="shared" si="20"/>
        <v>185637.97902000003</v>
      </c>
      <c r="F55" s="30">
        <f t="shared" ref="F55:N55" si="27">F56+F61+F62</f>
        <v>23978.799999999999</v>
      </c>
      <c r="G55" s="30">
        <f t="shared" si="27"/>
        <v>64735.700000000004</v>
      </c>
      <c r="H55" s="30">
        <f t="shared" si="27"/>
        <v>22652.279020000002</v>
      </c>
      <c r="I55" s="30">
        <f t="shared" si="27"/>
        <v>10845.6</v>
      </c>
      <c r="J55" s="30">
        <f t="shared" si="27"/>
        <v>12429.199999999999</v>
      </c>
      <c r="K55" s="30">
        <f>K56+K61+K62</f>
        <v>12749.1</v>
      </c>
      <c r="L55" s="30">
        <f t="shared" ref="L55:M55" si="28">L56+L61+L62</f>
        <v>12749.1</v>
      </c>
      <c r="M55" s="30">
        <f t="shared" si="28"/>
        <v>12749.1</v>
      </c>
      <c r="N55" s="30">
        <f t="shared" si="27"/>
        <v>12749.1</v>
      </c>
    </row>
    <row r="56" spans="1:14">
      <c r="A56" s="381"/>
      <c r="B56" s="381"/>
      <c r="C56" s="384"/>
      <c r="D56" s="24" t="s">
        <v>77</v>
      </c>
      <c r="E56" s="28">
        <f t="shared" si="20"/>
        <v>185637.97902000003</v>
      </c>
      <c r="F56" s="31">
        <f t="shared" ref="F56:N56" si="29">F58+F59+F60</f>
        <v>23978.799999999999</v>
      </c>
      <c r="G56" s="31">
        <f t="shared" si="29"/>
        <v>64735.700000000004</v>
      </c>
      <c r="H56" s="31">
        <f t="shared" si="29"/>
        <v>22652.279020000002</v>
      </c>
      <c r="I56" s="31">
        <f t="shared" si="29"/>
        <v>10845.6</v>
      </c>
      <c r="J56" s="31">
        <f t="shared" si="29"/>
        <v>12429.199999999999</v>
      </c>
      <c r="K56" s="31">
        <f>K58+K59+K60</f>
        <v>12749.1</v>
      </c>
      <c r="L56" s="31">
        <f t="shared" ref="L56:M56" si="30">L58+L59+L60</f>
        <v>12749.1</v>
      </c>
      <c r="M56" s="31">
        <f t="shared" si="30"/>
        <v>12749.1</v>
      </c>
      <c r="N56" s="31">
        <f t="shared" si="29"/>
        <v>12749.1</v>
      </c>
    </row>
    <row r="57" spans="1:14">
      <c r="A57" s="381"/>
      <c r="B57" s="381"/>
      <c r="C57" s="384"/>
      <c r="D57" s="25" t="s">
        <v>51</v>
      </c>
      <c r="E57" s="28">
        <f t="shared" si="20"/>
        <v>0</v>
      </c>
      <c r="F57" s="26">
        <v>0</v>
      </c>
      <c r="G57" s="26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</row>
    <row r="58" spans="1:14" ht="24.75">
      <c r="A58" s="381"/>
      <c r="B58" s="381"/>
      <c r="C58" s="384"/>
      <c r="D58" s="25" t="s">
        <v>78</v>
      </c>
      <c r="E58" s="28">
        <f t="shared" si="20"/>
        <v>112183.29902000002</v>
      </c>
      <c r="F58" s="20">
        <f>Приложение5!M63-F59</f>
        <v>22528.799999999999</v>
      </c>
      <c r="G58" s="20">
        <f>'[1]Приложение5+'!N57-'[1]Приложение6+'!G60-'[1]Приложение6+'!G61</f>
        <v>9533.7100000000064</v>
      </c>
      <c r="H58" s="20">
        <f>'[1]Приложение5+'!O57-H59-H60</f>
        <v>5849.5890200000013</v>
      </c>
      <c r="I58" s="20">
        <f>Приложение5!P63</f>
        <v>10845.6</v>
      </c>
      <c r="J58" s="20">
        <f>Приложение5!Q63</f>
        <v>12429.199999999999</v>
      </c>
      <c r="K58" s="20">
        <f>Приложение5!R63</f>
        <v>12749.1</v>
      </c>
      <c r="L58" s="20">
        <f>Приложение5!S63</f>
        <v>12749.1</v>
      </c>
      <c r="M58" s="20">
        <f>Приложение5!T63</f>
        <v>12749.1</v>
      </c>
      <c r="N58" s="20">
        <f>Приложение5!U63</f>
        <v>12749.1</v>
      </c>
    </row>
    <row r="59" spans="1:14" ht="24.75">
      <c r="A59" s="381"/>
      <c r="B59" s="381"/>
      <c r="C59" s="384"/>
      <c r="D59" s="25" t="s">
        <v>79</v>
      </c>
      <c r="E59" s="28">
        <f t="shared" si="20"/>
        <v>32891.08</v>
      </c>
      <c r="F59" s="20">
        <f>'[1]Приложение5+'!M66</f>
        <v>1450</v>
      </c>
      <c r="G59" s="20">
        <f>7638.39+15000</f>
        <v>22638.39</v>
      </c>
      <c r="H59" s="20">
        <f>'[1]Приложение5+'!O83</f>
        <v>8802.69</v>
      </c>
      <c r="I59" s="20">
        <f>'[1]Приложение5+'!P83</f>
        <v>0</v>
      </c>
      <c r="J59" s="20">
        <f>'[1]Приложение5+'!Q83</f>
        <v>0</v>
      </c>
      <c r="K59" s="20">
        <f>'[1]Приложение5+'!R83</f>
        <v>0</v>
      </c>
      <c r="L59" s="20">
        <f>'[1]Приложение5+'!Q83</f>
        <v>0</v>
      </c>
      <c r="M59" s="20">
        <f>'[1]Приложение5+'!R83</f>
        <v>0</v>
      </c>
      <c r="N59" s="20">
        <f>'[1]Приложение5+'!S83</f>
        <v>0</v>
      </c>
    </row>
    <row r="60" spans="1:14" ht="24.75">
      <c r="A60" s="381"/>
      <c r="B60" s="381"/>
      <c r="C60" s="384"/>
      <c r="D60" s="25" t="s">
        <v>80</v>
      </c>
      <c r="E60" s="28">
        <f t="shared" si="20"/>
        <v>40563.599999999999</v>
      </c>
      <c r="F60" s="26">
        <v>0</v>
      </c>
      <c r="G60" s="26">
        <v>32563.599999999999</v>
      </c>
      <c r="H60" s="20">
        <f>'[1]Приложение5+'!O86-80.8</f>
        <v>8000</v>
      </c>
      <c r="I60" s="20">
        <f>'[1]Приложение5+'!P86</f>
        <v>0</v>
      </c>
      <c r="J60" s="20">
        <f>'[1]Приложение5+'!Q86</f>
        <v>0</v>
      </c>
      <c r="K60" s="20">
        <f>'[1]Приложение5+'!R86</f>
        <v>0</v>
      </c>
      <c r="L60" s="20">
        <f>'[1]Приложение5+'!Q86</f>
        <v>0</v>
      </c>
      <c r="M60" s="20">
        <f>'[1]Приложение5+'!R86</f>
        <v>0</v>
      </c>
      <c r="N60" s="20">
        <f>'[1]Приложение5+'!S86</f>
        <v>0</v>
      </c>
    </row>
    <row r="61" spans="1:14" ht="36.75">
      <c r="A61" s="381"/>
      <c r="B61" s="381"/>
      <c r="C61" s="384"/>
      <c r="D61" s="24" t="s">
        <v>81</v>
      </c>
      <c r="E61" s="28">
        <f t="shared" si="20"/>
        <v>0</v>
      </c>
      <c r="F61" s="26">
        <v>0</v>
      </c>
      <c r="G61" s="26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</row>
    <row r="62" spans="1:14">
      <c r="A62" s="382"/>
      <c r="B62" s="382"/>
      <c r="C62" s="385"/>
      <c r="D62" s="24" t="s">
        <v>82</v>
      </c>
      <c r="E62" s="28">
        <f t="shared" si="20"/>
        <v>0</v>
      </c>
      <c r="F62" s="26">
        <v>0</v>
      </c>
      <c r="G62" s="26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</row>
    <row r="63" spans="1:14">
      <c r="A63" s="380" t="s">
        <v>12</v>
      </c>
      <c r="B63" s="380" t="s">
        <v>394</v>
      </c>
      <c r="C63" s="383" t="s">
        <v>243</v>
      </c>
      <c r="D63" s="23" t="s">
        <v>76</v>
      </c>
      <c r="E63" s="28">
        <f t="shared" ref="E63:E70" si="31">SUM(F63:N63)</f>
        <v>0</v>
      </c>
      <c r="F63" s="26">
        <v>0</v>
      </c>
      <c r="G63" s="26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</row>
    <row r="64" spans="1:14">
      <c r="A64" s="381"/>
      <c r="B64" s="381"/>
      <c r="C64" s="384"/>
      <c r="D64" s="24" t="s">
        <v>77</v>
      </c>
      <c r="E64" s="28">
        <f t="shared" si="31"/>
        <v>0</v>
      </c>
      <c r="F64" s="26">
        <v>0</v>
      </c>
      <c r="G64" s="26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</row>
    <row r="65" spans="1:14">
      <c r="A65" s="381"/>
      <c r="B65" s="381"/>
      <c r="C65" s="384"/>
      <c r="D65" s="25" t="s">
        <v>51</v>
      </c>
      <c r="E65" s="28">
        <f t="shared" si="31"/>
        <v>0</v>
      </c>
      <c r="F65" s="26">
        <v>0</v>
      </c>
      <c r="G65" s="26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</row>
    <row r="66" spans="1:14" ht="24.75">
      <c r="A66" s="381"/>
      <c r="B66" s="381"/>
      <c r="C66" s="384"/>
      <c r="D66" s="25" t="s">
        <v>78</v>
      </c>
      <c r="E66" s="28">
        <f t="shared" si="31"/>
        <v>0</v>
      </c>
      <c r="F66" s="26">
        <v>0</v>
      </c>
      <c r="G66" s="26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</row>
    <row r="67" spans="1:14" ht="24.75">
      <c r="A67" s="381"/>
      <c r="B67" s="381"/>
      <c r="C67" s="384"/>
      <c r="D67" s="25" t="s">
        <v>79</v>
      </c>
      <c r="E67" s="28">
        <f t="shared" si="31"/>
        <v>0</v>
      </c>
      <c r="F67" s="26">
        <v>0</v>
      </c>
      <c r="G67" s="26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</row>
    <row r="68" spans="1:14" ht="24.75">
      <c r="A68" s="381"/>
      <c r="B68" s="381"/>
      <c r="C68" s="384"/>
      <c r="D68" s="25" t="s">
        <v>80</v>
      </c>
      <c r="E68" s="28">
        <f t="shared" si="31"/>
        <v>0</v>
      </c>
      <c r="F68" s="26">
        <v>0</v>
      </c>
      <c r="G68" s="26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</row>
    <row r="69" spans="1:14" ht="36.75">
      <c r="A69" s="381"/>
      <c r="B69" s="381"/>
      <c r="C69" s="384"/>
      <c r="D69" s="24" t="s">
        <v>81</v>
      </c>
      <c r="E69" s="28">
        <f t="shared" si="31"/>
        <v>0</v>
      </c>
      <c r="F69" s="26">
        <v>0</v>
      </c>
      <c r="G69" s="26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</row>
    <row r="70" spans="1:14">
      <c r="A70" s="382"/>
      <c r="B70" s="382"/>
      <c r="C70" s="385"/>
      <c r="D70" s="24" t="s">
        <v>82</v>
      </c>
      <c r="E70" s="28">
        <f t="shared" si="31"/>
        <v>0</v>
      </c>
      <c r="F70" s="26">
        <v>0</v>
      </c>
      <c r="G70" s="26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</row>
    <row r="71" spans="1:14">
      <c r="N71" s="407" t="s">
        <v>396</v>
      </c>
    </row>
  </sheetData>
  <mergeCells count="42">
    <mergeCell ref="A15:A22"/>
    <mergeCell ref="B15:B22"/>
    <mergeCell ref="C15:C22"/>
    <mergeCell ref="A23:A30"/>
    <mergeCell ref="A39:A46"/>
    <mergeCell ref="B39:B46"/>
    <mergeCell ref="C39:C46"/>
    <mergeCell ref="B23:B30"/>
    <mergeCell ref="C23:C30"/>
    <mergeCell ref="A31:A38"/>
    <mergeCell ref="B31:B38"/>
    <mergeCell ref="C31:C38"/>
    <mergeCell ref="N12:N13"/>
    <mergeCell ref="L12:L13"/>
    <mergeCell ref="M12:M13"/>
    <mergeCell ref="A9:N9"/>
    <mergeCell ref="I1:N1"/>
    <mergeCell ref="G2:N2"/>
    <mergeCell ref="I3:N3"/>
    <mergeCell ref="F4:N4"/>
    <mergeCell ref="G5:N5"/>
    <mergeCell ref="A47:A54"/>
    <mergeCell ref="B47:B54"/>
    <mergeCell ref="C47:C54"/>
    <mergeCell ref="A55:A62"/>
    <mergeCell ref="A7:N7"/>
    <mergeCell ref="A8:N8"/>
    <mergeCell ref="A11:B12"/>
    <mergeCell ref="D11:D13"/>
    <mergeCell ref="E11:N11"/>
    <mergeCell ref="E12:E13"/>
    <mergeCell ref="F12:F13"/>
    <mergeCell ref="G12:G13"/>
    <mergeCell ref="H12:H13"/>
    <mergeCell ref="I12:I13"/>
    <mergeCell ref="J12:J13"/>
    <mergeCell ref="K12:K13"/>
    <mergeCell ref="A63:A70"/>
    <mergeCell ref="B63:B70"/>
    <mergeCell ref="C63:C70"/>
    <mergeCell ref="B55:B62"/>
    <mergeCell ref="C55:C62"/>
  </mergeCells>
  <pageMargins left="0.27" right="0.3" top="0.24" bottom="0.31" header="0.3" footer="0.3"/>
  <pageSetup paperSize="9" scale="8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Приложение1</vt:lpstr>
      <vt:lpstr>Приложение2</vt:lpstr>
      <vt:lpstr>Приложение3</vt:lpstr>
      <vt:lpstr>Приложение 4</vt:lpstr>
      <vt:lpstr>Приложение5</vt:lpstr>
      <vt:lpstr>Приложение6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2024-12-25T10:29:32Z</dcterms:modified>
</cp:coreProperties>
</file>